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250" yWindow="-15" windowWidth="14310" windowHeight="12135" activeTab="2"/>
  </bookViews>
  <sheets>
    <sheet name="P.ACCION MAYO" sheetId="1" r:id="rId1"/>
    <sheet name="P.ACCION CONSOLIDADO" sheetId="2" r:id="rId2"/>
    <sheet name="P.ACCION CONSOLIDADO (2)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Titles" localSheetId="1">'P.ACCION CONSOLIDADO'!$C:$F,'P.ACCION CONSOLIDADO'!$1:$3</definedName>
    <definedName name="_xlnm.Print_Titles" localSheetId="2">'P.ACCION CONSOLIDADO (2)'!$C:$F,'P.ACCION CONSOLIDADO (2)'!$1:$3</definedName>
    <definedName name="_xlnm.Print_Titles" localSheetId="0">'P.ACCION MAYO'!$C:$F,'P.ACCION MAYO'!$1:$3</definedName>
  </definedNames>
  <calcPr calcId="144525"/>
</workbook>
</file>

<file path=xl/calcChain.xml><?xml version="1.0" encoding="utf-8"?>
<calcChain xmlns="http://schemas.openxmlformats.org/spreadsheetml/2006/main">
  <c r="G150" i="3" l="1"/>
  <c r="F150" i="3"/>
  <c r="F149" i="3"/>
  <c r="F148" i="3"/>
  <c r="F147" i="3"/>
  <c r="F146" i="3"/>
  <c r="F145" i="3"/>
  <c r="DQ130" i="3" l="1"/>
  <c r="DP141" i="3"/>
  <c r="DP130" i="3"/>
  <c r="DI140" i="3" l="1"/>
  <c r="CO140" i="3"/>
  <c r="CN140" i="3"/>
  <c r="CM140" i="3"/>
  <c r="CJ140" i="3"/>
  <c r="CI140" i="3"/>
  <c r="CH140" i="3"/>
  <c r="CG140" i="3"/>
  <c r="CF140" i="3"/>
  <c r="CE140" i="3"/>
  <c r="CD140" i="3"/>
  <c r="CC140" i="3"/>
  <c r="CB140" i="3"/>
  <c r="CA140" i="3"/>
  <c r="BZ140" i="3"/>
  <c r="BY140" i="3"/>
  <c r="BW140" i="3"/>
  <c r="AW140" i="3"/>
  <c r="AV140" i="3"/>
  <c r="AU140" i="3"/>
  <c r="AR140" i="3"/>
  <c r="AQ140" i="3"/>
  <c r="AP140" i="3"/>
  <c r="AO140" i="3"/>
  <c r="AN140" i="3"/>
  <c r="AM140" i="3"/>
  <c r="AL140" i="3"/>
  <c r="AK140" i="3"/>
  <c r="AJ140" i="3"/>
  <c r="AH140" i="3"/>
  <c r="AE140" i="3"/>
  <c r="Z140" i="3"/>
  <c r="Y140" i="3"/>
  <c r="W140" i="3"/>
  <c r="U140" i="3"/>
  <c r="T140" i="3"/>
  <c r="S140" i="3"/>
  <c r="R140" i="3"/>
  <c r="Q140" i="3"/>
  <c r="P140" i="3"/>
  <c r="O140" i="3"/>
  <c r="N140" i="3"/>
  <c r="M140" i="3"/>
  <c r="L140" i="3"/>
  <c r="K140" i="3"/>
  <c r="I140" i="3"/>
  <c r="H140" i="3"/>
  <c r="AB139" i="3"/>
  <c r="AB141" i="3" s="1"/>
  <c r="DI138" i="3"/>
  <c r="CM138" i="3"/>
  <c r="AU138" i="3"/>
  <c r="AA138" i="3"/>
  <c r="Y138" i="3"/>
  <c r="DI137" i="3"/>
  <c r="CO137" i="3"/>
  <c r="CN137" i="3"/>
  <c r="CM137" i="3"/>
  <c r="CL137" i="3"/>
  <c r="CK137" i="3"/>
  <c r="CJ137" i="3"/>
  <c r="CG137" i="3"/>
  <c r="CF137" i="3"/>
  <c r="CE137" i="3"/>
  <c r="CD137" i="3"/>
  <c r="CC137" i="3"/>
  <c r="BZ137" i="3"/>
  <c r="BY137" i="3"/>
  <c r="BX137" i="3"/>
  <c r="BW137" i="3"/>
  <c r="AW137" i="3"/>
  <c r="AV137" i="3"/>
  <c r="AU137" i="3"/>
  <c r="AT137" i="3"/>
  <c r="AS137" i="3"/>
  <c r="AR137" i="3"/>
  <c r="AO137" i="3"/>
  <c r="AN137" i="3"/>
  <c r="AM137" i="3"/>
  <c r="AL137" i="3"/>
  <c r="AK137" i="3"/>
  <c r="AH137" i="3"/>
  <c r="AG137" i="3"/>
  <c r="AF137" i="3"/>
  <c r="AE137" i="3"/>
  <c r="Z137" i="3"/>
  <c r="Y137" i="3"/>
  <c r="W137" i="3"/>
  <c r="V137" i="3"/>
  <c r="U137" i="3"/>
  <c r="S137" i="3"/>
  <c r="R137" i="3"/>
  <c r="Q137" i="3"/>
  <c r="P137" i="3"/>
  <c r="O137" i="3"/>
  <c r="N137" i="3"/>
  <c r="K137" i="3"/>
  <c r="J137" i="3"/>
  <c r="I137" i="3"/>
  <c r="H137" i="3"/>
  <c r="DI136" i="3"/>
  <c r="CO136" i="3"/>
  <c r="CN136" i="3"/>
  <c r="CM136" i="3"/>
  <c r="CL136" i="3"/>
  <c r="CK136" i="3"/>
  <c r="CH136" i="3"/>
  <c r="CG136" i="3"/>
  <c r="CF136" i="3"/>
  <c r="CE136" i="3"/>
  <c r="CD136" i="3"/>
  <c r="CC136" i="3"/>
  <c r="BZ136" i="3"/>
  <c r="BY136" i="3"/>
  <c r="BX136" i="3"/>
  <c r="BW136" i="3"/>
  <c r="AW136" i="3"/>
  <c r="AV136" i="3"/>
  <c r="AU136" i="3"/>
  <c r="AT136" i="3"/>
  <c r="AS136" i="3"/>
  <c r="AP136" i="3"/>
  <c r="AO136" i="3"/>
  <c r="AN136" i="3"/>
  <c r="AM136" i="3"/>
  <c r="AL136" i="3"/>
  <c r="AK136" i="3"/>
  <c r="AH136" i="3"/>
  <c r="AG136" i="3"/>
  <c r="AF136" i="3"/>
  <c r="AE136" i="3"/>
  <c r="Z136" i="3"/>
  <c r="Y136" i="3"/>
  <c r="W136" i="3"/>
  <c r="V136" i="3"/>
  <c r="U136" i="3"/>
  <c r="T136" i="3"/>
  <c r="S136" i="3"/>
  <c r="R136" i="3"/>
  <c r="Q136" i="3"/>
  <c r="P136" i="3"/>
  <c r="O136" i="3"/>
  <c r="N136" i="3"/>
  <c r="M136" i="3"/>
  <c r="K136" i="3"/>
  <c r="I136" i="3"/>
  <c r="H136" i="3"/>
  <c r="CN135" i="3"/>
  <c r="CM135" i="3"/>
  <c r="CL135" i="3"/>
  <c r="CJ135" i="3"/>
  <c r="CG135" i="3"/>
  <c r="CF135" i="3"/>
  <c r="CE135" i="3"/>
  <c r="CD135" i="3"/>
  <c r="CC135" i="3"/>
  <c r="CB135" i="3"/>
  <c r="CA135" i="3"/>
  <c r="BZ135" i="3"/>
  <c r="BX135" i="3"/>
  <c r="BW135" i="3"/>
  <c r="AV135" i="3"/>
  <c r="AU135" i="3"/>
  <c r="AT135" i="3"/>
  <c r="AR135" i="3"/>
  <c r="AO135" i="3"/>
  <c r="AN135" i="3"/>
  <c r="AM135" i="3"/>
  <c r="AL135" i="3"/>
  <c r="AK135" i="3"/>
  <c r="AJ135" i="3"/>
  <c r="AI135" i="3"/>
  <c r="AH135" i="3"/>
  <c r="AF135" i="3"/>
  <c r="AE135" i="3"/>
  <c r="Y135" i="3"/>
  <c r="X135" i="3"/>
  <c r="X139" i="3" s="1"/>
  <c r="X141" i="3" s="1"/>
  <c r="W135" i="3"/>
  <c r="U135" i="3"/>
  <c r="T135" i="3"/>
  <c r="R135" i="3"/>
  <c r="Q135" i="3"/>
  <c r="P135" i="3"/>
  <c r="O135" i="3"/>
  <c r="N135" i="3"/>
  <c r="L135" i="3"/>
  <c r="K135" i="3"/>
  <c r="I135" i="3"/>
  <c r="H135" i="3"/>
  <c r="DI134" i="3"/>
  <c r="CO134" i="3"/>
  <c r="CN134" i="3"/>
  <c r="CM134" i="3"/>
  <c r="CL134" i="3"/>
  <c r="CK134" i="3"/>
  <c r="CJ134" i="3"/>
  <c r="CI134" i="3"/>
  <c r="CH134" i="3"/>
  <c r="CG134" i="3"/>
  <c r="CF134" i="3"/>
  <c r="CE134" i="3"/>
  <c r="CD134" i="3"/>
  <c r="CC134" i="3"/>
  <c r="CB134" i="3"/>
  <c r="BZ134" i="3"/>
  <c r="BX134" i="3"/>
  <c r="BW134" i="3"/>
  <c r="BR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H134" i="3"/>
  <c r="AF134" i="3"/>
  <c r="AE134" i="3"/>
  <c r="Z134" i="3"/>
  <c r="Y134" i="3"/>
  <c r="W134" i="3"/>
  <c r="V134" i="3"/>
  <c r="U134" i="3"/>
  <c r="T134" i="3"/>
  <c r="S134" i="3"/>
  <c r="R134" i="3"/>
  <c r="Q134" i="3"/>
  <c r="P134" i="3"/>
  <c r="O134" i="3"/>
  <c r="N134" i="3"/>
  <c r="M134" i="3"/>
  <c r="K134" i="3"/>
  <c r="I134" i="3"/>
  <c r="H134" i="3"/>
  <c r="DI133" i="3"/>
  <c r="CO133" i="3"/>
  <c r="CN133" i="3"/>
  <c r="CM133" i="3"/>
  <c r="CL133" i="3"/>
  <c r="CK133" i="3"/>
  <c r="CJ133" i="3"/>
  <c r="CH133" i="3"/>
  <c r="CF133" i="3"/>
  <c r="CE133" i="3"/>
  <c r="CD133" i="3"/>
  <c r="CC133" i="3"/>
  <c r="CB133" i="3"/>
  <c r="CA133" i="3"/>
  <c r="BZ133" i="3"/>
  <c r="BX133" i="3"/>
  <c r="BW133" i="3"/>
  <c r="AW133" i="3"/>
  <c r="AV133" i="3"/>
  <c r="AU133" i="3"/>
  <c r="AT133" i="3"/>
  <c r="AS133" i="3"/>
  <c r="AR133" i="3"/>
  <c r="AP133" i="3"/>
  <c r="AN133" i="3"/>
  <c r="AM133" i="3"/>
  <c r="AL133" i="3"/>
  <c r="AK133" i="3"/>
  <c r="AJ133" i="3"/>
  <c r="AI133" i="3"/>
  <c r="AH133" i="3"/>
  <c r="AF133" i="3"/>
  <c r="AE133" i="3"/>
  <c r="Z133" i="3"/>
  <c r="Y133" i="3"/>
  <c r="W133" i="3"/>
  <c r="U133" i="3"/>
  <c r="T133" i="3"/>
  <c r="S133" i="3"/>
  <c r="Q133" i="3"/>
  <c r="P133" i="3"/>
  <c r="O133" i="3"/>
  <c r="N133" i="3"/>
  <c r="M133" i="3"/>
  <c r="L133" i="3"/>
  <c r="K133" i="3"/>
  <c r="I133" i="3"/>
  <c r="H133" i="3"/>
  <c r="DI132" i="3"/>
  <c r="CO132" i="3"/>
  <c r="CN132" i="3"/>
  <c r="CM132" i="3"/>
  <c r="CL132" i="3"/>
  <c r="CK132" i="3"/>
  <c r="CJ132" i="3"/>
  <c r="CI132" i="3"/>
  <c r="CH132" i="3"/>
  <c r="CF132" i="3"/>
  <c r="CE132" i="3"/>
  <c r="CD132" i="3"/>
  <c r="CC132" i="3"/>
  <c r="CB132" i="3"/>
  <c r="CA132" i="3"/>
  <c r="BX132" i="3"/>
  <c r="BW132" i="3"/>
  <c r="BR132" i="3"/>
  <c r="AW132" i="3"/>
  <c r="AV132" i="3"/>
  <c r="AU132" i="3"/>
  <c r="AT132" i="3"/>
  <c r="AS132" i="3"/>
  <c r="AR132" i="3"/>
  <c r="AQ132" i="3"/>
  <c r="AP132" i="3"/>
  <c r="AN132" i="3"/>
  <c r="AM132" i="3"/>
  <c r="AL132" i="3"/>
  <c r="AK132" i="3"/>
  <c r="AJ132" i="3"/>
  <c r="AI132" i="3"/>
  <c r="AF132" i="3"/>
  <c r="AE132" i="3"/>
  <c r="Z132" i="3"/>
  <c r="Y132" i="3"/>
  <c r="W132" i="3"/>
  <c r="V132" i="3"/>
  <c r="U132" i="3"/>
  <c r="T132" i="3"/>
  <c r="S132" i="3"/>
  <c r="M132" i="3"/>
  <c r="L132" i="3"/>
  <c r="I132" i="3"/>
  <c r="H132" i="3"/>
  <c r="DI128" i="3"/>
  <c r="CO128" i="3"/>
  <c r="CL128" i="3"/>
  <c r="CK128" i="3"/>
  <c r="CH128" i="3"/>
  <c r="CF128" i="3"/>
  <c r="CE128" i="3"/>
  <c r="CD128" i="3"/>
  <c r="CC128" i="3"/>
  <c r="CB128" i="3"/>
  <c r="BX128" i="3"/>
  <c r="BW128" i="3"/>
  <c r="BQ128" i="3"/>
  <c r="AW128" i="3"/>
  <c r="AU128" i="3"/>
  <c r="AT128" i="3"/>
  <c r="AS128" i="3"/>
  <c r="AP128" i="3"/>
  <c r="AN128" i="3"/>
  <c r="AM128" i="3"/>
  <c r="AL128" i="3"/>
  <c r="AK128" i="3"/>
  <c r="AJ128" i="3"/>
  <c r="AF128" i="3"/>
  <c r="Z128" i="3"/>
  <c r="Y128" i="3"/>
  <c r="X128" i="3"/>
  <c r="W128" i="3"/>
  <c r="T128" i="3"/>
  <c r="S128" i="3"/>
  <c r="M128" i="3"/>
  <c r="L128" i="3"/>
  <c r="I128" i="3"/>
  <c r="H128" i="3"/>
  <c r="DK127" i="3"/>
  <c r="DJ127" i="3"/>
  <c r="DH127" i="3"/>
  <c r="DG127" i="3"/>
  <c r="DF127" i="3"/>
  <c r="DE127" i="3"/>
  <c r="DD127" i="3"/>
  <c r="DC127" i="3"/>
  <c r="DB127" i="3"/>
  <c r="DA127" i="3"/>
  <c r="CZ127" i="3"/>
  <c r="CY127" i="3"/>
  <c r="CX127" i="3"/>
  <c r="CV127" i="3"/>
  <c r="CU127" i="3"/>
  <c r="CT127" i="3"/>
  <c r="CS127" i="3"/>
  <c r="CA127" i="3"/>
  <c r="BV127" i="3" s="1"/>
  <c r="BS127" i="3"/>
  <c r="BP127" i="3"/>
  <c r="BO127" i="3"/>
  <c r="BN127" i="3"/>
  <c r="BM127" i="3"/>
  <c r="BL127" i="3"/>
  <c r="BK127" i="3"/>
  <c r="BJ127" i="3"/>
  <c r="BI127" i="3"/>
  <c r="BH127" i="3"/>
  <c r="BG127" i="3"/>
  <c r="BF127" i="3"/>
  <c r="BD127" i="3"/>
  <c r="BC127" i="3"/>
  <c r="BB127" i="3"/>
  <c r="BA127" i="3"/>
  <c r="AI127" i="3"/>
  <c r="AD127" i="3" s="1"/>
  <c r="AA127" i="3"/>
  <c r="BT127" i="3" s="1"/>
  <c r="G127" i="3"/>
  <c r="DL126" i="3"/>
  <c r="DK126" i="3"/>
  <c r="DJ126" i="3"/>
  <c r="DH126" i="3"/>
  <c r="DG126" i="3"/>
  <c r="DF126" i="3"/>
  <c r="DE126" i="3"/>
  <c r="DD126" i="3"/>
  <c r="DC126" i="3"/>
  <c r="DB126" i="3"/>
  <c r="DA126" i="3"/>
  <c r="CZ126" i="3"/>
  <c r="CY126" i="3"/>
  <c r="CX126" i="3"/>
  <c r="CV126" i="3"/>
  <c r="CU126" i="3"/>
  <c r="CT126" i="3"/>
  <c r="CS126" i="3"/>
  <c r="CA126" i="3"/>
  <c r="BT126" i="3"/>
  <c r="BS126" i="3"/>
  <c r="BP126" i="3"/>
  <c r="BO126" i="3"/>
  <c r="BN126" i="3"/>
  <c r="BM126" i="3"/>
  <c r="BL126" i="3"/>
  <c r="BK126" i="3"/>
  <c r="BJ126" i="3"/>
  <c r="BI126" i="3"/>
  <c r="BH126" i="3"/>
  <c r="BG126" i="3"/>
  <c r="BF126" i="3"/>
  <c r="BD126" i="3"/>
  <c r="BC126" i="3"/>
  <c r="BB126" i="3"/>
  <c r="BA126" i="3"/>
  <c r="AI126" i="3"/>
  <c r="G126" i="3"/>
  <c r="DL125" i="3"/>
  <c r="DK125" i="3"/>
  <c r="DJ125" i="3"/>
  <c r="DH125" i="3"/>
  <c r="DG125" i="3"/>
  <c r="DF125" i="3"/>
  <c r="DE125" i="3"/>
  <c r="DD125" i="3"/>
  <c r="DC125" i="3"/>
  <c r="DB125" i="3"/>
  <c r="DA125" i="3"/>
  <c r="CZ125" i="3"/>
  <c r="CY125" i="3"/>
  <c r="CX125" i="3"/>
  <c r="CV125" i="3"/>
  <c r="CU125" i="3"/>
  <c r="CT125" i="3"/>
  <c r="CS125" i="3"/>
  <c r="CA125" i="3"/>
  <c r="BT125" i="3"/>
  <c r="BS125" i="3"/>
  <c r="BP125" i="3"/>
  <c r="BO125" i="3"/>
  <c r="BN125" i="3"/>
  <c r="BM125" i="3"/>
  <c r="BL125" i="3"/>
  <c r="BK125" i="3"/>
  <c r="BJ125" i="3"/>
  <c r="BI125" i="3"/>
  <c r="BH125" i="3"/>
  <c r="BG125" i="3"/>
  <c r="BF125" i="3"/>
  <c r="BD125" i="3"/>
  <c r="BC125" i="3"/>
  <c r="BB125" i="3"/>
  <c r="BA125" i="3"/>
  <c r="AI125" i="3"/>
  <c r="AD125" i="3" s="1"/>
  <c r="G125" i="3"/>
  <c r="DL124" i="3"/>
  <c r="DK124" i="3"/>
  <c r="DJ124" i="3"/>
  <c r="DH124" i="3"/>
  <c r="DG124" i="3"/>
  <c r="DF124" i="3"/>
  <c r="DE124" i="3"/>
  <c r="DD124" i="3"/>
  <c r="DC124" i="3"/>
  <c r="DB124" i="3"/>
  <c r="DA124" i="3"/>
  <c r="CZ124" i="3"/>
  <c r="CY124" i="3"/>
  <c r="CX124" i="3"/>
  <c r="CW124" i="3"/>
  <c r="CV124" i="3"/>
  <c r="CU124" i="3"/>
  <c r="CT124" i="3"/>
  <c r="CS124" i="3"/>
  <c r="BV124" i="3"/>
  <c r="BT124" i="3"/>
  <c r="BS124" i="3"/>
  <c r="BP124" i="3"/>
  <c r="BO124" i="3"/>
  <c r="BN124" i="3"/>
  <c r="BM124" i="3"/>
  <c r="BL124" i="3"/>
  <c r="BK124" i="3"/>
  <c r="BJ124" i="3"/>
  <c r="BI124" i="3"/>
  <c r="BH124" i="3"/>
  <c r="BG124" i="3"/>
  <c r="BF124" i="3"/>
  <c r="BE124" i="3"/>
  <c r="BD124" i="3"/>
  <c r="BC124" i="3"/>
  <c r="BB124" i="3"/>
  <c r="BA124" i="3"/>
  <c r="AD124" i="3"/>
  <c r="AC124" i="3" s="1"/>
  <c r="AY124" i="3" s="1"/>
  <c r="G124" i="3"/>
  <c r="DL123" i="3"/>
  <c r="DK123" i="3"/>
  <c r="DJ123" i="3"/>
  <c r="DH123" i="3"/>
  <c r="DG123" i="3"/>
  <c r="DF123" i="3"/>
  <c r="DE123" i="3"/>
  <c r="DD123" i="3"/>
  <c r="DC123" i="3"/>
  <c r="DB123" i="3"/>
  <c r="DA123" i="3"/>
  <c r="CZ123" i="3"/>
  <c r="CY123" i="3"/>
  <c r="CX123" i="3"/>
  <c r="CW123" i="3"/>
  <c r="CV123" i="3"/>
  <c r="CU123" i="3"/>
  <c r="CT123" i="3"/>
  <c r="CS123" i="3"/>
  <c r="BV123" i="3"/>
  <c r="BT123" i="3"/>
  <c r="BS123" i="3"/>
  <c r="BP123" i="3"/>
  <c r="BO123" i="3"/>
  <c r="BN123" i="3"/>
  <c r="BM123" i="3"/>
  <c r="BL123" i="3"/>
  <c r="BK123" i="3"/>
  <c r="BJ123" i="3"/>
  <c r="BI123" i="3"/>
  <c r="BH123" i="3"/>
  <c r="BG123" i="3"/>
  <c r="BF123" i="3"/>
  <c r="BD123" i="3"/>
  <c r="BC123" i="3"/>
  <c r="BB123" i="3"/>
  <c r="BA123" i="3"/>
  <c r="AI123" i="3"/>
  <c r="BE123" i="3" s="1"/>
  <c r="G123" i="3"/>
  <c r="DL122" i="3"/>
  <c r="DK122" i="3"/>
  <c r="DJ122" i="3"/>
  <c r="DH122" i="3"/>
  <c r="DG122" i="3"/>
  <c r="DF122" i="3"/>
  <c r="DE122" i="3"/>
  <c r="DD122" i="3"/>
  <c r="DC122" i="3"/>
  <c r="DB122" i="3"/>
  <c r="DA122" i="3"/>
  <c r="CZ122" i="3"/>
  <c r="CY122" i="3"/>
  <c r="CX122" i="3"/>
  <c r="CV122" i="3"/>
  <c r="CU122" i="3"/>
  <c r="CT122" i="3"/>
  <c r="CS122" i="3"/>
  <c r="CA122" i="3"/>
  <c r="BV122" i="3" s="1"/>
  <c r="BT122" i="3"/>
  <c r="BS122" i="3"/>
  <c r="BP122" i="3"/>
  <c r="BO122" i="3"/>
  <c r="BN122" i="3"/>
  <c r="BM122" i="3"/>
  <c r="BL122" i="3"/>
  <c r="BK122" i="3"/>
  <c r="BJ122" i="3"/>
  <c r="BI122" i="3"/>
  <c r="BH122" i="3"/>
  <c r="BG122" i="3"/>
  <c r="BF122" i="3"/>
  <c r="BD122" i="3"/>
  <c r="BC122" i="3"/>
  <c r="BB122" i="3"/>
  <c r="BA122" i="3"/>
  <c r="AI122" i="3"/>
  <c r="AD122" i="3" s="1"/>
  <c r="G122" i="3"/>
  <c r="CN121" i="3"/>
  <c r="CN138" i="3" s="1"/>
  <c r="CJ121" i="3"/>
  <c r="CJ138" i="3" s="1"/>
  <c r="AV121" i="3"/>
  <c r="BR121" i="3" s="1"/>
  <c r="BR138" i="3" s="1"/>
  <c r="AR121" i="3"/>
  <c r="AR138" i="3" s="1"/>
  <c r="U121" i="3"/>
  <c r="DL120" i="3"/>
  <c r="DK120" i="3"/>
  <c r="DJ120" i="3"/>
  <c r="DH120" i="3"/>
  <c r="DG120" i="3"/>
  <c r="DF120" i="3"/>
  <c r="DD120" i="3"/>
  <c r="DC120" i="3"/>
  <c r="DB120" i="3"/>
  <c r="DA120" i="3"/>
  <c r="CZ120" i="3"/>
  <c r="CY120" i="3"/>
  <c r="CX120" i="3"/>
  <c r="CW120" i="3"/>
  <c r="CV120" i="3"/>
  <c r="CU120" i="3"/>
  <c r="CT120" i="3"/>
  <c r="CS120" i="3"/>
  <c r="CI120" i="3"/>
  <c r="CI133" i="3" s="1"/>
  <c r="BT120" i="3"/>
  <c r="BS120" i="3"/>
  <c r="BR120" i="3"/>
  <c r="BP120" i="3"/>
  <c r="BO120" i="3"/>
  <c r="BN120" i="3"/>
  <c r="BL120" i="3"/>
  <c r="BK120" i="3"/>
  <c r="BJ120" i="3"/>
  <c r="BI120" i="3"/>
  <c r="BH120" i="3"/>
  <c r="BG120" i="3"/>
  <c r="BF120" i="3"/>
  <c r="BE120" i="3"/>
  <c r="BD120" i="3"/>
  <c r="BC120" i="3"/>
  <c r="BB120" i="3"/>
  <c r="BA120" i="3"/>
  <c r="AQ120" i="3"/>
  <c r="BM120" i="3" s="1"/>
  <c r="G120" i="3"/>
  <c r="DL119" i="3"/>
  <c r="DK119" i="3"/>
  <c r="DJ119" i="3"/>
  <c r="DH119" i="3"/>
  <c r="DF119" i="3"/>
  <c r="DE119" i="3"/>
  <c r="DD119" i="3"/>
  <c r="DC119" i="3"/>
  <c r="DB119" i="3"/>
  <c r="DA119" i="3"/>
  <c r="CZ119" i="3"/>
  <c r="CY119" i="3"/>
  <c r="CX119" i="3"/>
  <c r="CW119" i="3"/>
  <c r="CV119" i="3"/>
  <c r="CT119" i="3"/>
  <c r="CS119" i="3"/>
  <c r="BY119" i="3"/>
  <c r="BV119" i="3" s="1"/>
  <c r="BT119" i="3"/>
  <c r="BS119" i="3"/>
  <c r="BP119" i="3"/>
  <c r="BN119" i="3"/>
  <c r="BM119" i="3"/>
  <c r="BL119" i="3"/>
  <c r="BK119" i="3"/>
  <c r="BJ119" i="3"/>
  <c r="BI119" i="3"/>
  <c r="BH119" i="3"/>
  <c r="BG119" i="3"/>
  <c r="BF119" i="3"/>
  <c r="BE119" i="3"/>
  <c r="BD119" i="3"/>
  <c r="BB119" i="3"/>
  <c r="BA119" i="3"/>
  <c r="AD119" i="3"/>
  <c r="V119" i="3"/>
  <c r="V133" i="3" s="1"/>
  <c r="J119" i="3"/>
  <c r="J133" i="3" s="1"/>
  <c r="DK118" i="3"/>
  <c r="DJ118" i="3"/>
  <c r="DH118" i="3"/>
  <c r="DG118" i="3"/>
  <c r="DF118" i="3"/>
  <c r="DE118" i="3"/>
  <c r="DD118" i="3"/>
  <c r="DC118" i="3"/>
  <c r="DB118" i="3"/>
  <c r="DA118" i="3"/>
  <c r="CZ118" i="3"/>
  <c r="CY118" i="3"/>
  <c r="CX118" i="3"/>
  <c r="CW118" i="3"/>
  <c r="CV118" i="3"/>
  <c r="CU118" i="3"/>
  <c r="CT118" i="3"/>
  <c r="CS118" i="3"/>
  <c r="CP118" i="3"/>
  <c r="DL118" i="3" s="1"/>
  <c r="BS118" i="3"/>
  <c r="BP118" i="3"/>
  <c r="BO118" i="3"/>
  <c r="BN118" i="3"/>
  <c r="BM118" i="3"/>
  <c r="BL118" i="3"/>
  <c r="BK118" i="3"/>
  <c r="BJ118" i="3"/>
  <c r="BI118" i="3"/>
  <c r="BH118" i="3"/>
  <c r="BG118" i="3"/>
  <c r="BF118" i="3"/>
  <c r="BE118" i="3"/>
  <c r="BD118" i="3"/>
  <c r="BC118" i="3"/>
  <c r="BB118" i="3"/>
  <c r="BA118" i="3"/>
  <c r="AX118" i="3"/>
  <c r="G118" i="3"/>
  <c r="DL117" i="3"/>
  <c r="DK117" i="3"/>
  <c r="DJ117" i="3"/>
  <c r="DH117" i="3"/>
  <c r="DG117" i="3"/>
  <c r="DF117" i="3"/>
  <c r="DE117" i="3"/>
  <c r="DD117" i="3"/>
  <c r="DC117" i="3"/>
  <c r="DB117" i="3"/>
  <c r="DA117" i="3"/>
  <c r="CZ117" i="3"/>
  <c r="CY117" i="3"/>
  <c r="CX117" i="3"/>
  <c r="CW117" i="3"/>
  <c r="CV117" i="3"/>
  <c r="CU117" i="3"/>
  <c r="CT117" i="3"/>
  <c r="CS117" i="3"/>
  <c r="BV117" i="3"/>
  <c r="BU117" i="3" s="1"/>
  <c r="CQ117" i="3" s="1"/>
  <c r="BT117" i="3"/>
  <c r="BS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D117" i="3"/>
  <c r="G117" i="3"/>
  <c r="DK116" i="3"/>
  <c r="DJ116" i="3"/>
  <c r="DH116" i="3"/>
  <c r="DG116" i="3"/>
  <c r="DF116" i="3"/>
  <c r="DE116" i="3"/>
  <c r="DD116" i="3"/>
  <c r="DC116" i="3"/>
  <c r="DB116" i="3"/>
  <c r="DA116" i="3"/>
  <c r="CZ116" i="3"/>
  <c r="CY116" i="3"/>
  <c r="CX116" i="3"/>
  <c r="CW116" i="3"/>
  <c r="CV116" i="3"/>
  <c r="CU116" i="3"/>
  <c r="CT116" i="3"/>
  <c r="CS116" i="3"/>
  <c r="BV116" i="3"/>
  <c r="BS116" i="3"/>
  <c r="BP116" i="3"/>
  <c r="BO116" i="3"/>
  <c r="BN116" i="3"/>
  <c r="BM116" i="3"/>
  <c r="BL116" i="3"/>
  <c r="BK116" i="3"/>
  <c r="BJ116" i="3"/>
  <c r="BI116" i="3"/>
  <c r="BH116" i="3"/>
  <c r="BG116" i="3"/>
  <c r="BF116" i="3"/>
  <c r="BE116" i="3"/>
  <c r="BD116" i="3"/>
  <c r="BC116" i="3"/>
  <c r="BB116" i="3"/>
  <c r="BA116" i="3"/>
  <c r="AX116" i="3"/>
  <c r="AD116" i="3" s="1"/>
  <c r="AA116" i="3"/>
  <c r="DK115" i="3"/>
  <c r="DJ115" i="3"/>
  <c r="DH115" i="3"/>
  <c r="DG115" i="3"/>
  <c r="DF115" i="3"/>
  <c r="DE115" i="3"/>
  <c r="DD115" i="3"/>
  <c r="DB115" i="3"/>
  <c r="DA115" i="3"/>
  <c r="CZ115" i="3"/>
  <c r="CY115" i="3"/>
  <c r="CX115" i="3"/>
  <c r="CW115" i="3"/>
  <c r="CV115" i="3"/>
  <c r="CT115" i="3"/>
  <c r="CS115" i="3"/>
  <c r="CP115" i="3"/>
  <c r="CG115" i="3"/>
  <c r="BY115" i="3"/>
  <c r="CU115" i="3" s="1"/>
  <c r="BS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BB115" i="3"/>
  <c r="BA115" i="3"/>
  <c r="AX115" i="3"/>
  <c r="AG115" i="3"/>
  <c r="BC115" i="3" s="1"/>
  <c r="AA115" i="3"/>
  <c r="DL114" i="3"/>
  <c r="DK114" i="3"/>
  <c r="DJ114" i="3"/>
  <c r="DH114" i="3"/>
  <c r="DG114" i="3"/>
  <c r="DF114" i="3"/>
  <c r="DE114" i="3"/>
  <c r="DD114" i="3"/>
  <c r="DC114" i="3"/>
  <c r="DB114" i="3"/>
  <c r="DA114" i="3"/>
  <c r="CZ114" i="3"/>
  <c r="CY114" i="3"/>
  <c r="CX114" i="3"/>
  <c r="CW114" i="3"/>
  <c r="CV114" i="3"/>
  <c r="CT114" i="3"/>
  <c r="CS114" i="3"/>
  <c r="BY114" i="3"/>
  <c r="CU114" i="3" s="1"/>
  <c r="BT114" i="3"/>
  <c r="BS114" i="3"/>
  <c r="BP114" i="3"/>
  <c r="BO114" i="3"/>
  <c r="BN114" i="3"/>
  <c r="BM114" i="3"/>
  <c r="BL114" i="3"/>
  <c r="BK114" i="3"/>
  <c r="BJ114" i="3"/>
  <c r="BI114" i="3"/>
  <c r="BH114" i="3"/>
  <c r="BG114" i="3"/>
  <c r="BF114" i="3"/>
  <c r="BE114" i="3"/>
  <c r="BD114" i="3"/>
  <c r="BB114" i="3"/>
  <c r="BA114" i="3"/>
  <c r="AG114" i="3"/>
  <c r="AD114" i="3" s="1"/>
  <c r="G114" i="3"/>
  <c r="DL113" i="3"/>
  <c r="DK113" i="3"/>
  <c r="DJ113" i="3"/>
  <c r="DH113" i="3"/>
  <c r="DG113" i="3"/>
  <c r="DF113" i="3"/>
  <c r="DE113" i="3"/>
  <c r="DD113" i="3"/>
  <c r="DC113" i="3"/>
  <c r="DB113" i="3"/>
  <c r="DA113" i="3"/>
  <c r="CZ113" i="3"/>
  <c r="CY113" i="3"/>
  <c r="CX113" i="3"/>
  <c r="CW113" i="3"/>
  <c r="CV113" i="3"/>
  <c r="CT113" i="3"/>
  <c r="CS113" i="3"/>
  <c r="BY113" i="3"/>
  <c r="BV113" i="3" s="1"/>
  <c r="BT113" i="3"/>
  <c r="BS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B113" i="3"/>
  <c r="BA113" i="3"/>
  <c r="AG113" i="3"/>
  <c r="AD113" i="3" s="1"/>
  <c r="G113" i="3"/>
  <c r="DK112" i="3"/>
  <c r="DJ112" i="3"/>
  <c r="DH112" i="3"/>
  <c r="DG112" i="3"/>
  <c r="DF112" i="3"/>
  <c r="DE112" i="3"/>
  <c r="DD112" i="3"/>
  <c r="DB112" i="3"/>
  <c r="DA112" i="3"/>
  <c r="CZ112" i="3"/>
  <c r="CY112" i="3"/>
  <c r="CX112" i="3"/>
  <c r="CW112" i="3"/>
  <c r="CV112" i="3"/>
  <c r="CT112" i="3"/>
  <c r="CS112" i="3"/>
  <c r="CP112" i="3"/>
  <c r="BY112" i="3"/>
  <c r="CU112" i="3" s="1"/>
  <c r="BS112" i="3"/>
  <c r="BP112" i="3"/>
  <c r="BO112" i="3"/>
  <c r="BN112" i="3"/>
  <c r="BM112" i="3"/>
  <c r="BL112" i="3"/>
  <c r="BJ112" i="3"/>
  <c r="BI112" i="3"/>
  <c r="BH112" i="3"/>
  <c r="BG112" i="3"/>
  <c r="BF112" i="3"/>
  <c r="BE112" i="3"/>
  <c r="BD112" i="3"/>
  <c r="BB112" i="3"/>
  <c r="BA112" i="3"/>
  <c r="AX112" i="3"/>
  <c r="AO112" i="3"/>
  <c r="AG112" i="3"/>
  <c r="AA112" i="3"/>
  <c r="R112" i="3"/>
  <c r="R133" i="3" s="1"/>
  <c r="DL111" i="3"/>
  <c r="DK111" i="3"/>
  <c r="DJ111" i="3"/>
  <c r="DH111" i="3"/>
  <c r="DG111" i="3"/>
  <c r="DF111" i="3"/>
  <c r="DE111" i="3"/>
  <c r="DD111" i="3"/>
  <c r="DB111" i="3"/>
  <c r="DA111" i="3"/>
  <c r="CZ111" i="3"/>
  <c r="CY111" i="3"/>
  <c r="CX111" i="3"/>
  <c r="CW111" i="3"/>
  <c r="CU111" i="3"/>
  <c r="CT111" i="3"/>
  <c r="CS111" i="3"/>
  <c r="CG111" i="3"/>
  <c r="BZ111" i="3"/>
  <c r="CV111" i="3" s="1"/>
  <c r="BT111" i="3"/>
  <c r="BS111" i="3"/>
  <c r="BP111" i="3"/>
  <c r="BO111" i="3"/>
  <c r="BN111" i="3"/>
  <c r="BM111" i="3"/>
  <c r="BL111" i="3"/>
  <c r="BJ111" i="3"/>
  <c r="BI111" i="3"/>
  <c r="BH111" i="3"/>
  <c r="BG111" i="3"/>
  <c r="BF111" i="3"/>
  <c r="BE111" i="3"/>
  <c r="BC111" i="3"/>
  <c r="BB111" i="3"/>
  <c r="BA111" i="3"/>
  <c r="AO111" i="3"/>
  <c r="AH111" i="3"/>
  <c r="BD111" i="3" s="1"/>
  <c r="R111" i="3"/>
  <c r="G111" i="3"/>
  <c r="DK110" i="3"/>
  <c r="DJ110" i="3"/>
  <c r="DH110" i="3"/>
  <c r="DG110" i="3"/>
  <c r="DF110" i="3"/>
  <c r="DE110" i="3"/>
  <c r="DD110" i="3"/>
  <c r="DA110" i="3"/>
  <c r="CZ110" i="3"/>
  <c r="CY110" i="3"/>
  <c r="CX110" i="3"/>
  <c r="CW110" i="3"/>
  <c r="CV110" i="3"/>
  <c r="CT110" i="3"/>
  <c r="CS110" i="3"/>
  <c r="CP110" i="3"/>
  <c r="CG110" i="3"/>
  <c r="BY110" i="3"/>
  <c r="CU110" i="3" s="1"/>
  <c r="BS110" i="3"/>
  <c r="BP110" i="3"/>
  <c r="BO110" i="3"/>
  <c r="BN110" i="3"/>
  <c r="BM110" i="3"/>
  <c r="BL110" i="3"/>
  <c r="BI110" i="3"/>
  <c r="BH110" i="3"/>
  <c r="BG110" i="3"/>
  <c r="BF110" i="3"/>
  <c r="BE110" i="3"/>
  <c r="BD110" i="3"/>
  <c r="BB110" i="3"/>
  <c r="BA110" i="3"/>
  <c r="AX110" i="3"/>
  <c r="AO110" i="3"/>
  <c r="AG110" i="3"/>
  <c r="BC110" i="3" s="1"/>
  <c r="AA110" i="3"/>
  <c r="BT110" i="3" s="1"/>
  <c r="R110" i="3"/>
  <c r="Q110" i="3"/>
  <c r="DK109" i="3"/>
  <c r="DJ109" i="3"/>
  <c r="DH109" i="3"/>
  <c r="DG109" i="3"/>
  <c r="DF109" i="3"/>
  <c r="DE109" i="3"/>
  <c r="DD109" i="3"/>
  <c r="DB109" i="3"/>
  <c r="CZ109" i="3"/>
  <c r="CY109" i="3"/>
  <c r="CX109" i="3"/>
  <c r="CW109" i="3"/>
  <c r="CT109" i="3"/>
  <c r="CS109" i="3"/>
  <c r="BY109" i="3"/>
  <c r="BV109" i="3" s="1"/>
  <c r="BS109" i="3"/>
  <c r="BP109" i="3"/>
  <c r="BO109" i="3"/>
  <c r="BN109" i="3"/>
  <c r="BM109" i="3"/>
  <c r="BL109" i="3"/>
  <c r="BJ109" i="3"/>
  <c r="BF109" i="3"/>
  <c r="BE109" i="3"/>
  <c r="BB109" i="3"/>
  <c r="BA109" i="3"/>
  <c r="AG109" i="3"/>
  <c r="BC109" i="3" s="1"/>
  <c r="AA109" i="3"/>
  <c r="R109" i="3"/>
  <c r="BK109" i="3" s="1"/>
  <c r="P109" i="3"/>
  <c r="P132" i="3" s="1"/>
  <c r="O109" i="3"/>
  <c r="O128" i="3" s="1"/>
  <c r="N109" i="3"/>
  <c r="N132" i="3" s="1"/>
  <c r="K109" i="3"/>
  <c r="G109" i="3" s="1"/>
  <c r="J109" i="3"/>
  <c r="J128" i="3" s="1"/>
  <c r="DI108" i="3"/>
  <c r="CO108" i="3"/>
  <c r="CN108" i="3"/>
  <c r="CJ108" i="3"/>
  <c r="CI108" i="3"/>
  <c r="CH108" i="3"/>
  <c r="CG108" i="3"/>
  <c r="CF108" i="3"/>
  <c r="CE108" i="3"/>
  <c r="CD108" i="3"/>
  <c r="CB108" i="3"/>
  <c r="CA108" i="3"/>
  <c r="BY108" i="3"/>
  <c r="BW108" i="3"/>
  <c r="BQ108" i="3"/>
  <c r="AW108" i="3"/>
  <c r="AV108" i="3"/>
  <c r="AU108" i="3"/>
  <c r="AR108" i="3"/>
  <c r="AQ108" i="3"/>
  <c r="AP108" i="3"/>
  <c r="AO108" i="3"/>
  <c r="AN108" i="3"/>
  <c r="AM108" i="3"/>
  <c r="AL108" i="3"/>
  <c r="AK108" i="3"/>
  <c r="AJ108" i="3"/>
  <c r="AH108" i="3"/>
  <c r="Z108" i="3"/>
  <c r="Y108" i="3"/>
  <c r="X108" i="3"/>
  <c r="W108" i="3"/>
  <c r="U108" i="3"/>
  <c r="T108" i="3"/>
  <c r="S108" i="3"/>
  <c r="R108" i="3"/>
  <c r="Q108" i="3"/>
  <c r="P108" i="3"/>
  <c r="O108" i="3"/>
  <c r="N108" i="3"/>
  <c r="M108" i="3"/>
  <c r="L108" i="3"/>
  <c r="K108" i="3"/>
  <c r="I108" i="3"/>
  <c r="H108" i="3"/>
  <c r="DL107" i="3"/>
  <c r="DK107" i="3"/>
  <c r="DJ107" i="3"/>
  <c r="DH107" i="3"/>
  <c r="DF107" i="3"/>
  <c r="DE107" i="3"/>
  <c r="DD107" i="3"/>
  <c r="DC107" i="3"/>
  <c r="DB107" i="3"/>
  <c r="DA107" i="3"/>
  <c r="CZ107" i="3"/>
  <c r="CY107" i="3"/>
  <c r="CX107" i="3"/>
  <c r="CW107" i="3"/>
  <c r="CV107" i="3"/>
  <c r="CT107" i="3"/>
  <c r="CS107" i="3"/>
  <c r="CK107" i="3"/>
  <c r="BT107" i="3"/>
  <c r="BS107" i="3"/>
  <c r="BP107" i="3"/>
  <c r="BN107" i="3"/>
  <c r="BM107" i="3"/>
  <c r="BL107" i="3"/>
  <c r="BK107" i="3"/>
  <c r="BJ107" i="3"/>
  <c r="BI107" i="3"/>
  <c r="BH107" i="3"/>
  <c r="BG107" i="3"/>
  <c r="BF107" i="3"/>
  <c r="BE107" i="3"/>
  <c r="BD107" i="3"/>
  <c r="BB107" i="3"/>
  <c r="BA107" i="3"/>
  <c r="AS107" i="3"/>
  <c r="V107" i="3"/>
  <c r="J107" i="3"/>
  <c r="J108" i="3" s="1"/>
  <c r="DL106" i="3"/>
  <c r="DK106" i="3"/>
  <c r="DJ106" i="3"/>
  <c r="DG106" i="3"/>
  <c r="DF106" i="3"/>
  <c r="DE106" i="3"/>
  <c r="DD106" i="3"/>
  <c r="DC106" i="3"/>
  <c r="DB106" i="3"/>
  <c r="DA106" i="3"/>
  <c r="CZ106" i="3"/>
  <c r="CY106" i="3"/>
  <c r="CX106" i="3"/>
  <c r="CW106" i="3"/>
  <c r="CV106" i="3"/>
  <c r="CU106" i="3"/>
  <c r="CT106" i="3"/>
  <c r="CS106" i="3"/>
  <c r="CL106" i="3"/>
  <c r="BV106" i="3" s="1"/>
  <c r="BT106" i="3"/>
  <c r="BS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T106" i="3"/>
  <c r="BP106" i="3" s="1"/>
  <c r="G106" i="3"/>
  <c r="DL105" i="3"/>
  <c r="DK105" i="3"/>
  <c r="DJ105" i="3"/>
  <c r="DG105" i="3"/>
  <c r="DF105" i="3"/>
  <c r="DE105" i="3"/>
  <c r="DD105" i="3"/>
  <c r="DC105" i="3"/>
  <c r="DB105" i="3"/>
  <c r="DA105" i="3"/>
  <c r="CZ105" i="3"/>
  <c r="CY105" i="3"/>
  <c r="CX105" i="3"/>
  <c r="CW105" i="3"/>
  <c r="CV105" i="3"/>
  <c r="CU105" i="3"/>
  <c r="CT105" i="3"/>
  <c r="CS105" i="3"/>
  <c r="CL105" i="3"/>
  <c r="BT105" i="3"/>
  <c r="BS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T105" i="3"/>
  <c r="AD105" i="3" s="1"/>
  <c r="G105" i="3"/>
  <c r="DL104" i="3"/>
  <c r="DK104" i="3"/>
  <c r="DJ104" i="3"/>
  <c r="DH104" i="3"/>
  <c r="DG104" i="3"/>
  <c r="DF104" i="3"/>
  <c r="DE104" i="3"/>
  <c r="DD104" i="3"/>
  <c r="DC104" i="3"/>
  <c r="DB104" i="3"/>
  <c r="DA104" i="3"/>
  <c r="CZ104" i="3"/>
  <c r="CY104" i="3"/>
  <c r="CX104" i="3"/>
  <c r="CW104" i="3"/>
  <c r="CV104" i="3"/>
  <c r="CU104" i="3"/>
  <c r="CS104" i="3"/>
  <c r="BX104" i="3"/>
  <c r="BX140" i="3" s="1"/>
  <c r="BT104" i="3"/>
  <c r="BS104" i="3"/>
  <c r="BO104" i="3"/>
  <c r="BN104" i="3"/>
  <c r="BM104" i="3"/>
  <c r="BL104" i="3"/>
  <c r="BK104" i="3"/>
  <c r="BJ104" i="3"/>
  <c r="BI104" i="3"/>
  <c r="BH104" i="3"/>
  <c r="BG104" i="3"/>
  <c r="BF104" i="3"/>
  <c r="BD104" i="3"/>
  <c r="BA104" i="3"/>
  <c r="AT104" i="3"/>
  <c r="BP104" i="3" s="1"/>
  <c r="AI104" i="3"/>
  <c r="AI140" i="3" s="1"/>
  <c r="AG104" i="3"/>
  <c r="AG140" i="3" s="1"/>
  <c r="AF104" i="3"/>
  <c r="G104" i="3"/>
  <c r="DK103" i="3"/>
  <c r="DJ103" i="3"/>
  <c r="DH103" i="3"/>
  <c r="DG103" i="3"/>
  <c r="DF103" i="3"/>
  <c r="DE103" i="3"/>
  <c r="DD103" i="3"/>
  <c r="DC103" i="3"/>
  <c r="DB103" i="3"/>
  <c r="DA103" i="3"/>
  <c r="CZ103" i="3"/>
  <c r="CY103" i="3"/>
  <c r="CX103" i="3"/>
  <c r="CW103" i="3"/>
  <c r="CV103" i="3"/>
  <c r="CU103" i="3"/>
  <c r="CT103" i="3"/>
  <c r="CS103" i="3"/>
  <c r="CP103" i="3"/>
  <c r="DL103" i="3" s="1"/>
  <c r="BS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X103" i="3"/>
  <c r="BT103" i="3" s="1"/>
  <c r="G103" i="3"/>
  <c r="DK102" i="3"/>
  <c r="DJ102" i="3"/>
  <c r="DG102" i="3"/>
  <c r="DF102" i="3"/>
  <c r="DE102" i="3"/>
  <c r="DD102" i="3"/>
  <c r="DC102" i="3"/>
  <c r="DB102" i="3"/>
  <c r="DA102" i="3"/>
  <c r="CZ102" i="3"/>
  <c r="CY102" i="3"/>
  <c r="CX102" i="3"/>
  <c r="CW102" i="3"/>
  <c r="CV102" i="3"/>
  <c r="CU102" i="3"/>
  <c r="CT102" i="3"/>
  <c r="CS102" i="3"/>
  <c r="CP102" i="3"/>
  <c r="CL102" i="3"/>
  <c r="DH102" i="3" s="1"/>
  <c r="BS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X102" i="3"/>
  <c r="AT102" i="3"/>
  <c r="BP102" i="3" s="1"/>
  <c r="AA102" i="3"/>
  <c r="G102" i="3" s="1"/>
  <c r="DK101" i="3"/>
  <c r="DJ101" i="3"/>
  <c r="DG101" i="3"/>
  <c r="DF101" i="3"/>
  <c r="DE101" i="3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L101" i="3"/>
  <c r="BV101" i="3" s="1"/>
  <c r="BS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T101" i="3"/>
  <c r="AD101" i="3" s="1"/>
  <c r="AA101" i="3"/>
  <c r="G101" i="3" s="1"/>
  <c r="DL100" i="3"/>
  <c r="DK100" i="3"/>
  <c r="DJ100" i="3"/>
  <c r="DG100" i="3"/>
  <c r="DF100" i="3"/>
  <c r="DE100" i="3"/>
  <c r="DD100" i="3"/>
  <c r="DC100" i="3"/>
  <c r="DB100" i="3"/>
  <c r="DA100" i="3"/>
  <c r="CZ100" i="3"/>
  <c r="CY100" i="3"/>
  <c r="CX100" i="3"/>
  <c r="CW100" i="3"/>
  <c r="CV100" i="3"/>
  <c r="CU100" i="3"/>
  <c r="CT100" i="3"/>
  <c r="CS100" i="3"/>
  <c r="CL100" i="3"/>
  <c r="BV100" i="3" s="1"/>
  <c r="BT100" i="3"/>
  <c r="BS100" i="3"/>
  <c r="BR100" i="3"/>
  <c r="BO100" i="3"/>
  <c r="BN100" i="3"/>
  <c r="BM100" i="3"/>
  <c r="BL100" i="3"/>
  <c r="BK100" i="3"/>
  <c r="BJ100" i="3"/>
  <c r="BI100" i="3"/>
  <c r="BH100" i="3"/>
  <c r="BG100" i="3"/>
  <c r="BF100" i="3"/>
  <c r="BE100" i="3"/>
  <c r="BD100" i="3"/>
  <c r="BC100" i="3"/>
  <c r="BB100" i="3"/>
  <c r="BA100" i="3"/>
  <c r="AT100" i="3"/>
  <c r="AD100" i="3" s="1"/>
  <c r="G100" i="3"/>
  <c r="DL99" i="3"/>
  <c r="DK99" i="3"/>
  <c r="DJ99" i="3"/>
  <c r="DH99" i="3"/>
  <c r="DG99" i="3"/>
  <c r="DF99" i="3"/>
  <c r="DE99" i="3"/>
  <c r="DD99" i="3"/>
  <c r="DC99" i="3"/>
  <c r="DB99" i="3"/>
  <c r="DA99" i="3"/>
  <c r="CZ99" i="3"/>
  <c r="CY99" i="3"/>
  <c r="CX99" i="3"/>
  <c r="CW99" i="3"/>
  <c r="CV99" i="3"/>
  <c r="CU99" i="3"/>
  <c r="CT99" i="3"/>
  <c r="CS99" i="3"/>
  <c r="BV99" i="3"/>
  <c r="BT99" i="3"/>
  <c r="BS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D99" i="3"/>
  <c r="G99" i="3"/>
  <c r="DL98" i="3"/>
  <c r="DK98" i="3"/>
  <c r="DJ98" i="3"/>
  <c r="DG98" i="3"/>
  <c r="DF98" i="3"/>
  <c r="DE98" i="3"/>
  <c r="DD98" i="3"/>
  <c r="DC98" i="3"/>
  <c r="DB98" i="3"/>
  <c r="DA98" i="3"/>
  <c r="CZ98" i="3"/>
  <c r="CY98" i="3"/>
  <c r="CX98" i="3"/>
  <c r="CW98" i="3"/>
  <c r="CV98" i="3"/>
  <c r="CU98" i="3"/>
  <c r="CT98" i="3"/>
  <c r="CS98" i="3"/>
  <c r="CL98" i="3"/>
  <c r="BV98" i="3" s="1"/>
  <c r="BT98" i="3"/>
  <c r="BS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T98" i="3"/>
  <c r="BP98" i="3" s="1"/>
  <c r="G98" i="3"/>
  <c r="DL97" i="3"/>
  <c r="DK97" i="3"/>
  <c r="DJ97" i="3"/>
  <c r="DG97" i="3"/>
  <c r="DF97" i="3"/>
  <c r="DE97" i="3"/>
  <c r="DD97" i="3"/>
  <c r="DC97" i="3"/>
  <c r="DB97" i="3"/>
  <c r="DA97" i="3"/>
  <c r="CZ97" i="3"/>
  <c r="CY97" i="3"/>
  <c r="CX97" i="3"/>
  <c r="CW97" i="3"/>
  <c r="CV97" i="3"/>
  <c r="CU97" i="3"/>
  <c r="CT97" i="3"/>
  <c r="CS97" i="3"/>
  <c r="CL97" i="3"/>
  <c r="BT97" i="3"/>
  <c r="BS97" i="3"/>
  <c r="BO97" i="3"/>
  <c r="BN97" i="3"/>
  <c r="BM97" i="3"/>
  <c r="BL97" i="3"/>
  <c r="BK97" i="3"/>
  <c r="BJ97" i="3"/>
  <c r="BI97" i="3"/>
  <c r="BH97" i="3"/>
  <c r="BG97" i="3"/>
  <c r="BF97" i="3"/>
  <c r="BE97" i="3"/>
  <c r="BD97" i="3"/>
  <c r="BC97" i="3"/>
  <c r="BB97" i="3"/>
  <c r="BA97" i="3"/>
  <c r="AT97" i="3"/>
  <c r="G97" i="3"/>
  <c r="DK96" i="3"/>
  <c r="DJ96" i="3"/>
  <c r="DH96" i="3"/>
  <c r="DG96" i="3"/>
  <c r="DF96" i="3"/>
  <c r="DE96" i="3"/>
  <c r="DD96" i="3"/>
  <c r="DC96" i="3"/>
  <c r="DB96" i="3"/>
  <c r="DA96" i="3"/>
  <c r="CZ96" i="3"/>
  <c r="CY96" i="3"/>
  <c r="CX96" i="3"/>
  <c r="CW96" i="3"/>
  <c r="CV96" i="3"/>
  <c r="CU96" i="3"/>
  <c r="CT96" i="3"/>
  <c r="CS96" i="3"/>
  <c r="CP96" i="3"/>
  <c r="BS96" i="3"/>
  <c r="BP96" i="3"/>
  <c r="BO96" i="3"/>
  <c r="BN96" i="3"/>
  <c r="BM96" i="3"/>
  <c r="BL96" i="3"/>
  <c r="BK96" i="3"/>
  <c r="BJ96" i="3"/>
  <c r="BI96" i="3"/>
  <c r="BH96" i="3"/>
  <c r="BG96" i="3"/>
  <c r="BF96" i="3"/>
  <c r="BE96" i="3"/>
  <c r="BD96" i="3"/>
  <c r="BC96" i="3"/>
  <c r="BB96" i="3"/>
  <c r="BA96" i="3"/>
  <c r="AX96" i="3"/>
  <c r="AA96" i="3"/>
  <c r="G96" i="3"/>
  <c r="DL95" i="3"/>
  <c r="DK95" i="3"/>
  <c r="DJ95" i="3"/>
  <c r="DG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L95" i="3"/>
  <c r="BV95" i="3" s="1"/>
  <c r="BT95" i="3"/>
  <c r="BS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T95" i="3"/>
  <c r="AD95" i="3" s="1"/>
  <c r="G95" i="3"/>
  <c r="DL94" i="3"/>
  <c r="DK94" i="3"/>
  <c r="DJ94" i="3"/>
  <c r="DG94" i="3"/>
  <c r="DF94" i="3"/>
  <c r="DE94" i="3"/>
  <c r="DD94" i="3"/>
  <c r="DC94" i="3"/>
  <c r="DB94" i="3"/>
  <c r="DA94" i="3"/>
  <c r="CZ94" i="3"/>
  <c r="CY94" i="3"/>
  <c r="CX94" i="3"/>
  <c r="CW94" i="3"/>
  <c r="CV94" i="3"/>
  <c r="CU94" i="3"/>
  <c r="CT94" i="3"/>
  <c r="CS94" i="3"/>
  <c r="CL94" i="3"/>
  <c r="BV94" i="3" s="1"/>
  <c r="BT94" i="3"/>
  <c r="BS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T94" i="3"/>
  <c r="AD94" i="3" s="1"/>
  <c r="G94" i="3"/>
  <c r="DL93" i="3"/>
  <c r="DK93" i="3"/>
  <c r="DJ93" i="3"/>
  <c r="DG93" i="3"/>
  <c r="DF93" i="3"/>
  <c r="DE93" i="3"/>
  <c r="DD93" i="3"/>
  <c r="DC93" i="3"/>
  <c r="DB93" i="3"/>
  <c r="DA93" i="3"/>
  <c r="CZ93" i="3"/>
  <c r="CY93" i="3"/>
  <c r="CX93" i="3"/>
  <c r="CW93" i="3"/>
  <c r="CV93" i="3"/>
  <c r="CU93" i="3"/>
  <c r="CT93" i="3"/>
  <c r="CS93" i="3"/>
  <c r="CL93" i="3"/>
  <c r="DH93" i="3" s="1"/>
  <c r="BV93" i="3"/>
  <c r="BT93" i="3"/>
  <c r="BS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B93" i="3"/>
  <c r="BA93" i="3"/>
  <c r="AT93" i="3"/>
  <c r="AD93" i="3" s="1"/>
  <c r="G93" i="3"/>
  <c r="DI91" i="3"/>
  <c r="CO91" i="3"/>
  <c r="CN91" i="3"/>
  <c r="CL91" i="3"/>
  <c r="CK91" i="3"/>
  <c r="CJ91" i="3"/>
  <c r="CG91" i="3"/>
  <c r="CF91" i="3"/>
  <c r="CE91" i="3"/>
  <c r="CD91" i="3"/>
  <c r="CC91" i="3"/>
  <c r="BZ91" i="3"/>
  <c r="BY91" i="3"/>
  <c r="BX91" i="3"/>
  <c r="BW91" i="3"/>
  <c r="BQ91" i="3"/>
  <c r="AW91" i="3"/>
  <c r="AV91" i="3"/>
  <c r="AU91" i="3"/>
  <c r="AT91" i="3"/>
  <c r="AS91" i="3"/>
  <c r="AR91" i="3"/>
  <c r="AO91" i="3"/>
  <c r="AN91" i="3"/>
  <c r="AM91" i="3"/>
  <c r="AL91" i="3"/>
  <c r="AK91" i="3"/>
  <c r="AH91" i="3"/>
  <c r="AG91" i="3"/>
  <c r="AF91" i="3"/>
  <c r="Z91" i="3"/>
  <c r="Y91" i="3"/>
  <c r="X91" i="3"/>
  <c r="W91" i="3"/>
  <c r="V91" i="3"/>
  <c r="U91" i="3"/>
  <c r="S91" i="3"/>
  <c r="R91" i="3"/>
  <c r="Q91" i="3"/>
  <c r="P91" i="3"/>
  <c r="O91" i="3"/>
  <c r="N91" i="3"/>
  <c r="K91" i="3"/>
  <c r="J91" i="3"/>
  <c r="I91" i="3"/>
  <c r="H91" i="3"/>
  <c r="DK90" i="3"/>
  <c r="DJ90" i="3"/>
  <c r="DH90" i="3"/>
  <c r="DG90" i="3"/>
  <c r="DF90" i="3"/>
  <c r="DE90" i="3"/>
  <c r="DD90" i="3"/>
  <c r="DC90" i="3"/>
  <c r="DB90" i="3"/>
  <c r="DA90" i="3"/>
  <c r="CZ90" i="3"/>
  <c r="CY90" i="3"/>
  <c r="CX90" i="3"/>
  <c r="CW90" i="3"/>
  <c r="CV90" i="3"/>
  <c r="CU90" i="3"/>
  <c r="CT90" i="3"/>
  <c r="CS90" i="3"/>
  <c r="CP90" i="3"/>
  <c r="BV90" i="3" s="1"/>
  <c r="BS90" i="3"/>
  <c r="BR90" i="3"/>
  <c r="BP90" i="3"/>
  <c r="BO90" i="3"/>
  <c r="BN90" i="3"/>
  <c r="BM90" i="3"/>
  <c r="BL90" i="3"/>
  <c r="BK90" i="3"/>
  <c r="BJ90" i="3"/>
  <c r="BI90" i="3"/>
  <c r="BH90" i="3"/>
  <c r="BG90" i="3"/>
  <c r="BF90" i="3"/>
  <c r="BE90" i="3"/>
  <c r="BD90" i="3"/>
  <c r="BC90" i="3"/>
  <c r="BB90" i="3"/>
  <c r="BA90" i="3"/>
  <c r="AX90" i="3"/>
  <c r="AD90" i="3" s="1"/>
  <c r="AA90" i="3"/>
  <c r="DL89" i="3"/>
  <c r="DK89" i="3"/>
  <c r="DJ89" i="3"/>
  <c r="DH89" i="3"/>
  <c r="DG89" i="3"/>
  <c r="DF89" i="3"/>
  <c r="DD89" i="3"/>
  <c r="DC89" i="3"/>
  <c r="DB89" i="3"/>
  <c r="DA89" i="3"/>
  <c r="CZ89" i="3"/>
  <c r="CY89" i="3"/>
  <c r="CX89" i="3"/>
  <c r="CV89" i="3"/>
  <c r="CU89" i="3"/>
  <c r="CT89" i="3"/>
  <c r="CS89" i="3"/>
  <c r="CI89" i="3"/>
  <c r="DE89" i="3" s="1"/>
  <c r="CA89" i="3"/>
  <c r="CW89" i="3" s="1"/>
  <c r="BT89" i="3"/>
  <c r="BS89" i="3"/>
  <c r="BR89" i="3"/>
  <c r="BP89" i="3"/>
  <c r="BO89" i="3"/>
  <c r="BN89" i="3"/>
  <c r="BL89" i="3"/>
  <c r="BK89" i="3"/>
  <c r="BJ89" i="3"/>
  <c r="BI89" i="3"/>
  <c r="BH89" i="3"/>
  <c r="BG89" i="3"/>
  <c r="BF89" i="3"/>
  <c r="BD89" i="3"/>
  <c r="BC89" i="3"/>
  <c r="BB89" i="3"/>
  <c r="BA89" i="3"/>
  <c r="AQ89" i="3"/>
  <c r="BM89" i="3" s="1"/>
  <c r="AI89" i="3"/>
  <c r="BE89" i="3" s="1"/>
  <c r="G89" i="3"/>
  <c r="DL88" i="3"/>
  <c r="DK88" i="3"/>
  <c r="DJ88" i="3"/>
  <c r="DH88" i="3"/>
  <c r="DG88" i="3"/>
  <c r="DF88" i="3"/>
  <c r="DE88" i="3"/>
  <c r="DD88" i="3"/>
  <c r="DC88" i="3"/>
  <c r="DB88" i="3"/>
  <c r="DA88" i="3"/>
  <c r="CZ88" i="3"/>
  <c r="CY88" i="3"/>
  <c r="CX88" i="3"/>
  <c r="CW88" i="3"/>
  <c r="CV88" i="3"/>
  <c r="CU88" i="3"/>
  <c r="CT88" i="3"/>
  <c r="CS88" i="3"/>
  <c r="BV88" i="3"/>
  <c r="BU88" i="3" s="1"/>
  <c r="CQ88" i="3" s="1"/>
  <c r="BT88" i="3"/>
  <c r="BS88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C88" i="3"/>
  <c r="BB88" i="3"/>
  <c r="BA88" i="3"/>
  <c r="AD88" i="3"/>
  <c r="AC88" i="3" s="1"/>
  <c r="AY88" i="3" s="1"/>
  <c r="G88" i="3"/>
  <c r="DL87" i="3"/>
  <c r="DK87" i="3"/>
  <c r="DJ87" i="3"/>
  <c r="DH87" i="3"/>
  <c r="DG87" i="3"/>
  <c r="DF87" i="3"/>
  <c r="DE87" i="3"/>
  <c r="DD87" i="3"/>
  <c r="DC87" i="3"/>
  <c r="DB87" i="3"/>
  <c r="DA87" i="3"/>
  <c r="CZ87" i="3"/>
  <c r="CY87" i="3"/>
  <c r="CX87" i="3"/>
  <c r="CV87" i="3"/>
  <c r="CU87" i="3"/>
  <c r="CT87" i="3"/>
  <c r="CS87" i="3"/>
  <c r="CA87" i="3"/>
  <c r="BV87" i="3" s="1"/>
  <c r="BT87" i="3"/>
  <c r="BS87" i="3"/>
  <c r="BP87" i="3"/>
  <c r="BO87" i="3"/>
  <c r="BN87" i="3"/>
  <c r="BM87" i="3"/>
  <c r="BL87" i="3"/>
  <c r="BK87" i="3"/>
  <c r="BJ87" i="3"/>
  <c r="BI87" i="3"/>
  <c r="BH87" i="3"/>
  <c r="BG87" i="3"/>
  <c r="BF87" i="3"/>
  <c r="BD87" i="3"/>
  <c r="BC87" i="3"/>
  <c r="BB87" i="3"/>
  <c r="BA87" i="3"/>
  <c r="AI87" i="3"/>
  <c r="G87" i="3"/>
  <c r="DL86" i="3"/>
  <c r="DK86" i="3"/>
  <c r="DJ86" i="3"/>
  <c r="DH86" i="3"/>
  <c r="DG86" i="3"/>
  <c r="DF86" i="3"/>
  <c r="DE86" i="3"/>
  <c r="DD86" i="3"/>
  <c r="DC86" i="3"/>
  <c r="DB86" i="3"/>
  <c r="DA86" i="3"/>
  <c r="CZ86" i="3"/>
  <c r="CY86" i="3"/>
  <c r="CX86" i="3"/>
  <c r="CV86" i="3"/>
  <c r="CU86" i="3"/>
  <c r="CT86" i="3"/>
  <c r="CS86" i="3"/>
  <c r="CA86" i="3"/>
  <c r="BT86" i="3"/>
  <c r="BS86" i="3"/>
  <c r="BP86" i="3"/>
  <c r="BO86" i="3"/>
  <c r="BN86" i="3"/>
  <c r="BM86" i="3"/>
  <c r="BL86" i="3"/>
  <c r="BK86" i="3"/>
  <c r="BJ86" i="3"/>
  <c r="BI86" i="3"/>
  <c r="BH86" i="3"/>
  <c r="BG86" i="3"/>
  <c r="BF86" i="3"/>
  <c r="BD86" i="3"/>
  <c r="BC86" i="3"/>
  <c r="BB86" i="3"/>
  <c r="BA86" i="3"/>
  <c r="AI86" i="3"/>
  <c r="BE86" i="3" s="1"/>
  <c r="G86" i="3"/>
  <c r="DL85" i="3"/>
  <c r="DK85" i="3"/>
  <c r="DJ85" i="3"/>
  <c r="DH85" i="3"/>
  <c r="DG85" i="3"/>
  <c r="DF85" i="3"/>
  <c r="DE85" i="3"/>
  <c r="DD85" i="3"/>
  <c r="DC85" i="3"/>
  <c r="DB85" i="3"/>
  <c r="DA85" i="3"/>
  <c r="CZ85" i="3"/>
  <c r="CY85" i="3"/>
  <c r="CX85" i="3"/>
  <c r="CW85" i="3"/>
  <c r="CV85" i="3"/>
  <c r="CU85" i="3"/>
  <c r="CT85" i="3"/>
  <c r="CS85" i="3"/>
  <c r="BV85" i="3"/>
  <c r="BT85" i="3"/>
  <c r="BS85" i="3"/>
  <c r="BR85" i="3"/>
  <c r="BP85" i="3"/>
  <c r="BO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BA85" i="3"/>
  <c r="AD85" i="3"/>
  <c r="G85" i="3"/>
  <c r="BU85" i="3" s="1"/>
  <c r="CQ85" i="3" s="1"/>
  <c r="DL84" i="3"/>
  <c r="DK84" i="3"/>
  <c r="DJ84" i="3"/>
  <c r="DH84" i="3"/>
  <c r="DG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BV84" i="3"/>
  <c r="BT84" i="3"/>
  <c r="BS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D84" i="3"/>
  <c r="G84" i="3"/>
  <c r="BU84" i="3" s="1"/>
  <c r="CQ84" i="3" s="1"/>
  <c r="DL83" i="3"/>
  <c r="DK83" i="3"/>
  <c r="DJ83" i="3"/>
  <c r="DH83" i="3"/>
  <c r="DG83" i="3"/>
  <c r="DF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I83" i="3"/>
  <c r="BT83" i="3"/>
  <c r="BS83" i="3"/>
  <c r="BR83" i="3"/>
  <c r="BP83" i="3"/>
  <c r="BO83" i="3"/>
  <c r="BN83" i="3"/>
  <c r="BL83" i="3"/>
  <c r="BK83" i="3"/>
  <c r="BJ83" i="3"/>
  <c r="BI83" i="3"/>
  <c r="BH83" i="3"/>
  <c r="BG83" i="3"/>
  <c r="BF83" i="3"/>
  <c r="BD83" i="3"/>
  <c r="BC83" i="3"/>
  <c r="BB83" i="3"/>
  <c r="BA83" i="3"/>
  <c r="AQ83" i="3"/>
  <c r="BM83" i="3" s="1"/>
  <c r="AI83" i="3"/>
  <c r="BE83" i="3" s="1"/>
  <c r="G83" i="3"/>
  <c r="DL82" i="3"/>
  <c r="DK82" i="3"/>
  <c r="DJ82" i="3"/>
  <c r="DH82" i="3"/>
  <c r="DG82" i="3"/>
  <c r="DF82" i="3"/>
  <c r="DD82" i="3"/>
  <c r="DC82" i="3"/>
  <c r="DB82" i="3"/>
  <c r="DA82" i="3"/>
  <c r="CZ82" i="3"/>
  <c r="CY82" i="3"/>
  <c r="CX82" i="3"/>
  <c r="CW82" i="3"/>
  <c r="CV82" i="3"/>
  <c r="CU82" i="3"/>
  <c r="CT82" i="3"/>
  <c r="CS82" i="3"/>
  <c r="BV82" i="3"/>
  <c r="BT82" i="3"/>
  <c r="BS82" i="3"/>
  <c r="BP82" i="3"/>
  <c r="BO82" i="3"/>
  <c r="BN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D82" i="3"/>
  <c r="T82" i="3"/>
  <c r="DE82" i="3" s="1"/>
  <c r="DL81" i="3"/>
  <c r="DK81" i="3"/>
  <c r="DJ81" i="3"/>
  <c r="DH81" i="3"/>
  <c r="DG81" i="3"/>
  <c r="DF81" i="3"/>
  <c r="DE81" i="3"/>
  <c r="DD81" i="3"/>
  <c r="DC81" i="3"/>
  <c r="DB81" i="3"/>
  <c r="DA81" i="3"/>
  <c r="CZ81" i="3"/>
  <c r="CY81" i="3"/>
  <c r="CX81" i="3"/>
  <c r="CV81" i="3"/>
  <c r="CU81" i="3"/>
  <c r="CT81" i="3"/>
  <c r="CS81" i="3"/>
  <c r="CA81" i="3"/>
  <c r="CW81" i="3" s="1"/>
  <c r="BT81" i="3"/>
  <c r="BS81" i="3"/>
  <c r="BP81" i="3"/>
  <c r="BO81" i="3"/>
  <c r="BN81" i="3"/>
  <c r="BM81" i="3"/>
  <c r="BL81" i="3"/>
  <c r="BK81" i="3"/>
  <c r="BJ81" i="3"/>
  <c r="BI81" i="3"/>
  <c r="BH81" i="3"/>
  <c r="BG81" i="3"/>
  <c r="BF81" i="3"/>
  <c r="BD81" i="3"/>
  <c r="BC81" i="3"/>
  <c r="BB81" i="3"/>
  <c r="BA81" i="3"/>
  <c r="AI81" i="3"/>
  <c r="G81" i="3"/>
  <c r="DL80" i="3"/>
  <c r="DK80" i="3"/>
  <c r="DJ80" i="3"/>
  <c r="DH80" i="3"/>
  <c r="DG80" i="3"/>
  <c r="DF80" i="3"/>
  <c r="DE80" i="3"/>
  <c r="DD80" i="3"/>
  <c r="DC80" i="3"/>
  <c r="DB80" i="3"/>
  <c r="DA80" i="3"/>
  <c r="CZ80" i="3"/>
  <c r="CY80" i="3"/>
  <c r="CX80" i="3"/>
  <c r="CW80" i="3"/>
  <c r="CV80" i="3"/>
  <c r="CU80" i="3"/>
  <c r="CT80" i="3"/>
  <c r="CS80" i="3"/>
  <c r="BV80" i="3"/>
  <c r="BU80" i="3" s="1"/>
  <c r="CQ80" i="3" s="1"/>
  <c r="BT80" i="3"/>
  <c r="BS80" i="3"/>
  <c r="BP80" i="3"/>
  <c r="BO80" i="3"/>
  <c r="BN80" i="3"/>
  <c r="BM80" i="3"/>
  <c r="BL80" i="3"/>
  <c r="BK80" i="3"/>
  <c r="BJ80" i="3"/>
  <c r="BI80" i="3"/>
  <c r="BH80" i="3"/>
  <c r="BG80" i="3"/>
  <c r="BF80" i="3"/>
  <c r="BD80" i="3"/>
  <c r="BC80" i="3"/>
  <c r="BB80" i="3"/>
  <c r="BA80" i="3"/>
  <c r="AI80" i="3"/>
  <c r="G80" i="3"/>
  <c r="DL79" i="3"/>
  <c r="DK79" i="3"/>
  <c r="DJ79" i="3"/>
  <c r="DH79" i="3"/>
  <c r="DG79" i="3"/>
  <c r="DF79" i="3"/>
  <c r="DE79" i="3"/>
  <c r="DD79" i="3"/>
  <c r="DC79" i="3"/>
  <c r="DB79" i="3"/>
  <c r="DA79" i="3"/>
  <c r="CZ79" i="3"/>
  <c r="CY79" i="3"/>
  <c r="CX79" i="3"/>
  <c r="CW79" i="3"/>
  <c r="CV79" i="3"/>
  <c r="CU79" i="3"/>
  <c r="CT79" i="3"/>
  <c r="CS79" i="3"/>
  <c r="BV79" i="3"/>
  <c r="BU79" i="3" s="1"/>
  <c r="CQ79" i="3" s="1"/>
  <c r="BT79" i="3"/>
  <c r="BS79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C79" i="3"/>
  <c r="BB79" i="3"/>
  <c r="BA79" i="3"/>
  <c r="AD79" i="3"/>
  <c r="AC79" i="3" s="1"/>
  <c r="AY79" i="3" s="1"/>
  <c r="G79" i="3"/>
  <c r="DL78" i="3"/>
  <c r="DK78" i="3"/>
  <c r="DJ78" i="3"/>
  <c r="DH78" i="3"/>
  <c r="DG78" i="3"/>
  <c r="DF78" i="3"/>
  <c r="DE78" i="3"/>
  <c r="DD78" i="3"/>
  <c r="DC78" i="3"/>
  <c r="DB78" i="3"/>
  <c r="DA78" i="3"/>
  <c r="CZ78" i="3"/>
  <c r="CY78" i="3"/>
  <c r="CX78" i="3"/>
  <c r="CW78" i="3"/>
  <c r="CV78" i="3"/>
  <c r="CU78" i="3"/>
  <c r="CT78" i="3"/>
  <c r="CS78" i="3"/>
  <c r="BV78" i="3"/>
  <c r="BT78" i="3"/>
  <c r="BS78" i="3"/>
  <c r="BP78" i="3"/>
  <c r="BO78" i="3"/>
  <c r="BN78" i="3"/>
  <c r="BM78" i="3"/>
  <c r="BL78" i="3"/>
  <c r="BK78" i="3"/>
  <c r="BJ78" i="3"/>
  <c r="BI78" i="3"/>
  <c r="BH78" i="3"/>
  <c r="BG78" i="3"/>
  <c r="BF78" i="3"/>
  <c r="BD78" i="3"/>
  <c r="BC78" i="3"/>
  <c r="BB78" i="3"/>
  <c r="BA78" i="3"/>
  <c r="AI78" i="3"/>
  <c r="BE78" i="3" s="1"/>
  <c r="G78" i="3"/>
  <c r="DL77" i="3"/>
  <c r="DH77" i="3"/>
  <c r="DG77" i="3"/>
  <c r="DF77" i="3"/>
  <c r="DE77" i="3"/>
  <c r="DD77" i="3"/>
  <c r="DC77" i="3"/>
  <c r="CV77" i="3"/>
  <c r="CU77" i="3"/>
  <c r="CT77" i="3"/>
  <c r="CS77" i="3"/>
  <c r="CA77" i="3"/>
  <c r="BV77" i="3" s="1"/>
  <c r="BU77" i="3" s="1"/>
  <c r="CQ77" i="3" s="1"/>
  <c r="BT77" i="3"/>
  <c r="BS77" i="3"/>
  <c r="BP77" i="3"/>
  <c r="BO77" i="3"/>
  <c r="BN77" i="3"/>
  <c r="BM77" i="3"/>
  <c r="BL77" i="3"/>
  <c r="BK77" i="3"/>
  <c r="BD77" i="3"/>
  <c r="BC77" i="3"/>
  <c r="BB77" i="3"/>
  <c r="BA77" i="3"/>
  <c r="AI77" i="3"/>
  <c r="G77" i="3"/>
  <c r="DL76" i="3"/>
  <c r="DH76" i="3"/>
  <c r="DG76" i="3"/>
  <c r="DF76" i="3"/>
  <c r="DE76" i="3"/>
  <c r="DD76" i="3"/>
  <c r="DC76" i="3"/>
  <c r="CV76" i="3"/>
  <c r="CU76" i="3"/>
  <c r="CT76" i="3"/>
  <c r="CS76" i="3"/>
  <c r="BV76" i="3"/>
  <c r="BT76" i="3"/>
  <c r="BS76" i="3"/>
  <c r="BP76" i="3"/>
  <c r="BO76" i="3"/>
  <c r="BN76" i="3"/>
  <c r="BM76" i="3"/>
  <c r="BL76" i="3"/>
  <c r="BK76" i="3"/>
  <c r="BD76" i="3"/>
  <c r="BC76" i="3"/>
  <c r="BB76" i="3"/>
  <c r="BA76" i="3"/>
  <c r="AI76" i="3"/>
  <c r="L76" i="3"/>
  <c r="CW76" i="3" s="1"/>
  <c r="G76" i="3"/>
  <c r="DL75" i="3"/>
  <c r="DH75" i="3"/>
  <c r="DG75" i="3"/>
  <c r="DF75" i="3"/>
  <c r="DE75" i="3"/>
  <c r="DD75" i="3"/>
  <c r="DC75" i="3"/>
  <c r="CW75" i="3"/>
  <c r="CV75" i="3"/>
  <c r="CU75" i="3"/>
  <c r="CT75" i="3"/>
  <c r="CS75" i="3"/>
  <c r="BV75" i="3"/>
  <c r="BT75" i="3"/>
  <c r="BS75" i="3"/>
  <c r="BP75" i="3"/>
  <c r="BO75" i="3"/>
  <c r="BM75" i="3"/>
  <c r="BL75" i="3"/>
  <c r="BK75" i="3"/>
  <c r="BE75" i="3"/>
  <c r="BD75" i="3"/>
  <c r="BC75" i="3"/>
  <c r="BB75" i="3"/>
  <c r="BA75" i="3"/>
  <c r="AD75" i="3"/>
  <c r="G75" i="3"/>
  <c r="DL74" i="3"/>
  <c r="DH74" i="3"/>
  <c r="DG74" i="3"/>
  <c r="DF74" i="3"/>
  <c r="DE74" i="3"/>
  <c r="DD74" i="3"/>
  <c r="DC74" i="3"/>
  <c r="CW74" i="3"/>
  <c r="CV74" i="3"/>
  <c r="CU74" i="3"/>
  <c r="CT74" i="3"/>
  <c r="CS74" i="3"/>
  <c r="BV74" i="3"/>
  <c r="BU74" i="3" s="1"/>
  <c r="CQ74" i="3" s="1"/>
  <c r="BT74" i="3"/>
  <c r="BS74" i="3"/>
  <c r="BP74" i="3"/>
  <c r="BO74" i="3"/>
  <c r="BM74" i="3"/>
  <c r="BL74" i="3"/>
  <c r="BK74" i="3"/>
  <c r="BE74" i="3"/>
  <c r="BD74" i="3"/>
  <c r="BC74" i="3"/>
  <c r="BB74" i="3"/>
  <c r="BA74" i="3"/>
  <c r="AD74" i="3"/>
  <c r="G74" i="3"/>
  <c r="DK73" i="3"/>
  <c r="DJ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S73" i="3"/>
  <c r="CP73" i="3"/>
  <c r="DL73" i="3" s="1"/>
  <c r="BS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X73" i="3"/>
  <c r="BT73" i="3" s="1"/>
  <c r="G73" i="3"/>
  <c r="DL72" i="3"/>
  <c r="DK72" i="3"/>
  <c r="DJ72" i="3"/>
  <c r="DH72" i="3"/>
  <c r="DG72" i="3"/>
  <c r="DF72" i="3"/>
  <c r="DE72" i="3"/>
  <c r="DD72" i="3"/>
  <c r="DC72" i="3"/>
  <c r="DB72" i="3"/>
  <c r="DA72" i="3"/>
  <c r="CZ72" i="3"/>
  <c r="CY72" i="3"/>
  <c r="CX72" i="3"/>
  <c r="CV72" i="3"/>
  <c r="CU72" i="3"/>
  <c r="CT72" i="3"/>
  <c r="CS72" i="3"/>
  <c r="CA72" i="3"/>
  <c r="BV72" i="3" s="1"/>
  <c r="BT72" i="3"/>
  <c r="BS72" i="3"/>
  <c r="BP72" i="3"/>
  <c r="BO72" i="3"/>
  <c r="BN72" i="3"/>
  <c r="BM72" i="3"/>
  <c r="BL72" i="3"/>
  <c r="BK72" i="3"/>
  <c r="BJ72" i="3"/>
  <c r="BI72" i="3"/>
  <c r="BH72" i="3"/>
  <c r="BG72" i="3"/>
  <c r="BF72" i="3"/>
  <c r="BD72" i="3"/>
  <c r="BC72" i="3"/>
  <c r="BB72" i="3"/>
  <c r="BA72" i="3"/>
  <c r="AI72" i="3"/>
  <c r="BE72" i="3" s="1"/>
  <c r="AD72" i="3"/>
  <c r="G72" i="3"/>
  <c r="DL71" i="3"/>
  <c r="DK71" i="3"/>
  <c r="DJ71" i="3"/>
  <c r="DH71" i="3"/>
  <c r="DG71" i="3"/>
  <c r="DF71" i="3"/>
  <c r="DE71" i="3"/>
  <c r="DD71" i="3"/>
  <c r="DC71" i="3"/>
  <c r="DB71" i="3"/>
  <c r="DA71" i="3"/>
  <c r="CZ71" i="3"/>
  <c r="CY71" i="3"/>
  <c r="CX71" i="3"/>
  <c r="CV71" i="3"/>
  <c r="CU71" i="3"/>
  <c r="CT71" i="3"/>
  <c r="CS71" i="3"/>
  <c r="BV71" i="3"/>
  <c r="BT71" i="3"/>
  <c r="BS71" i="3"/>
  <c r="BP71" i="3"/>
  <c r="BO71" i="3"/>
  <c r="BN71" i="3"/>
  <c r="BM71" i="3"/>
  <c r="BL71" i="3"/>
  <c r="BK71" i="3"/>
  <c r="BJ71" i="3"/>
  <c r="BI71" i="3"/>
  <c r="BH71" i="3"/>
  <c r="BG71" i="3"/>
  <c r="BF71" i="3"/>
  <c r="BD71" i="3"/>
  <c r="BC71" i="3"/>
  <c r="BB71" i="3"/>
  <c r="BA71" i="3"/>
  <c r="AD71" i="3"/>
  <c r="L71" i="3"/>
  <c r="G71" i="3"/>
  <c r="DL70" i="3"/>
  <c r="DK70" i="3"/>
  <c r="DJ70" i="3"/>
  <c r="DH70" i="3"/>
  <c r="DG70" i="3"/>
  <c r="DF70" i="3"/>
  <c r="DE70" i="3"/>
  <c r="DD70" i="3"/>
  <c r="DC70" i="3"/>
  <c r="DB70" i="3"/>
  <c r="DA70" i="3"/>
  <c r="CZ70" i="3"/>
  <c r="CY70" i="3"/>
  <c r="CX70" i="3"/>
  <c r="CV70" i="3"/>
  <c r="CU70" i="3"/>
  <c r="CT70" i="3"/>
  <c r="CS70" i="3"/>
  <c r="CA70" i="3"/>
  <c r="BV70" i="3" s="1"/>
  <c r="BT70" i="3"/>
  <c r="BS70" i="3"/>
  <c r="BR70" i="3"/>
  <c r="BP70" i="3"/>
  <c r="BO70" i="3"/>
  <c r="BN70" i="3"/>
  <c r="BM70" i="3"/>
  <c r="BL70" i="3"/>
  <c r="BK70" i="3"/>
  <c r="BJ70" i="3"/>
  <c r="BI70" i="3"/>
  <c r="BH70" i="3"/>
  <c r="BG70" i="3"/>
  <c r="BF70" i="3"/>
  <c r="BD70" i="3"/>
  <c r="BC70" i="3"/>
  <c r="BB70" i="3"/>
  <c r="BA70" i="3"/>
  <c r="AI70" i="3"/>
  <c r="BE70" i="3" s="1"/>
  <c r="G70" i="3"/>
  <c r="DL69" i="3"/>
  <c r="DK69" i="3"/>
  <c r="DJ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BV69" i="3"/>
  <c r="BT69" i="3"/>
  <c r="BS69" i="3"/>
  <c r="BR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D69" i="3"/>
  <c r="G69" i="3"/>
  <c r="DK68" i="3"/>
  <c r="DJ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P68" i="3"/>
  <c r="BV68" i="3" s="1"/>
  <c r="BS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X68" i="3"/>
  <c r="AD68" i="3" s="1"/>
  <c r="AA68" i="3"/>
  <c r="G68" i="3"/>
  <c r="DL67" i="3"/>
  <c r="DK67" i="3"/>
  <c r="DJ67" i="3"/>
  <c r="DH67" i="3"/>
  <c r="DG67" i="3"/>
  <c r="DF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BV67" i="3"/>
  <c r="BT67" i="3"/>
  <c r="BS67" i="3"/>
  <c r="BR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D67" i="3"/>
  <c r="G67" i="3"/>
  <c r="AC67" i="3" s="1"/>
  <c r="AY67" i="3" s="1"/>
  <c r="DK66" i="3"/>
  <c r="DJ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S66" i="3"/>
  <c r="CP66" i="3"/>
  <c r="DL66" i="3" s="1"/>
  <c r="BV66" i="3"/>
  <c r="BS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X66" i="3"/>
  <c r="AD66" i="3" s="1"/>
  <c r="G66" i="3"/>
  <c r="DK65" i="3"/>
  <c r="DJ65" i="3"/>
  <c r="DH65" i="3"/>
  <c r="DG65" i="3"/>
  <c r="DF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P65" i="3"/>
  <c r="BS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X65" i="3"/>
  <c r="AD65" i="3" s="1"/>
  <c r="AA65" i="3"/>
  <c r="G65" i="3"/>
  <c r="DL64" i="3"/>
  <c r="DK64" i="3"/>
  <c r="DJ64" i="3"/>
  <c r="DH64" i="3"/>
  <c r="DG64" i="3"/>
  <c r="DF64" i="3"/>
  <c r="DE64" i="3"/>
  <c r="DC64" i="3"/>
  <c r="DB64" i="3"/>
  <c r="DA64" i="3"/>
  <c r="CZ64" i="3"/>
  <c r="CY64" i="3"/>
  <c r="CX64" i="3"/>
  <c r="CV64" i="3"/>
  <c r="CU64" i="3"/>
  <c r="CT64" i="3"/>
  <c r="CS64" i="3"/>
  <c r="CA64" i="3"/>
  <c r="CH64" i="3" s="1"/>
  <c r="CH137" i="3" s="1"/>
  <c r="BT64" i="3"/>
  <c r="BS64" i="3"/>
  <c r="BP64" i="3"/>
  <c r="BO64" i="3"/>
  <c r="BN64" i="3"/>
  <c r="BM64" i="3"/>
  <c r="BK64" i="3"/>
  <c r="BJ64" i="3"/>
  <c r="BI64" i="3"/>
  <c r="BH64" i="3"/>
  <c r="BG64" i="3"/>
  <c r="BF64" i="3"/>
  <c r="BD64" i="3"/>
  <c r="BC64" i="3"/>
  <c r="BB64" i="3"/>
  <c r="BA64" i="3"/>
  <c r="AP64" i="3"/>
  <c r="AI64" i="3"/>
  <c r="L64" i="3"/>
  <c r="G64" i="3"/>
  <c r="DL63" i="3"/>
  <c r="DK63" i="3"/>
  <c r="DJ63" i="3"/>
  <c r="DH63" i="3"/>
  <c r="DG63" i="3"/>
  <c r="DF63" i="3"/>
  <c r="DE63" i="3"/>
  <c r="DD63" i="3"/>
  <c r="DC63" i="3"/>
  <c r="DB63" i="3"/>
  <c r="DA63" i="3"/>
  <c r="CZ63" i="3"/>
  <c r="CY63" i="3"/>
  <c r="CX63" i="3"/>
  <c r="CV63" i="3"/>
  <c r="CU63" i="3"/>
  <c r="CT63" i="3"/>
  <c r="CS63" i="3"/>
  <c r="CA63" i="3"/>
  <c r="BT63" i="3"/>
  <c r="BS63" i="3"/>
  <c r="BP63" i="3"/>
  <c r="BO63" i="3"/>
  <c r="BN63" i="3"/>
  <c r="BM63" i="3"/>
  <c r="BL63" i="3"/>
  <c r="BK63" i="3"/>
  <c r="BJ63" i="3"/>
  <c r="BI63" i="3"/>
  <c r="BH63" i="3"/>
  <c r="BG63" i="3"/>
  <c r="BF63" i="3"/>
  <c r="BD63" i="3"/>
  <c r="BC63" i="3"/>
  <c r="BB63" i="3"/>
  <c r="BA63" i="3"/>
  <c r="AI63" i="3"/>
  <c r="AD63" i="3" s="1"/>
  <c r="L63" i="3"/>
  <c r="DL62" i="3"/>
  <c r="DK62" i="3"/>
  <c r="DJ62" i="3"/>
  <c r="DH62" i="3"/>
  <c r="DG62" i="3"/>
  <c r="DF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I62" i="3"/>
  <c r="DE62" i="3" s="1"/>
  <c r="BT62" i="3"/>
  <c r="BS62" i="3"/>
  <c r="BR62" i="3"/>
  <c r="BP62" i="3"/>
  <c r="BO62" i="3"/>
  <c r="BN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Q62" i="3"/>
  <c r="AD62" i="3" s="1"/>
  <c r="G62" i="3"/>
  <c r="DK61" i="3"/>
  <c r="DJ61" i="3"/>
  <c r="DH61" i="3"/>
  <c r="DG61" i="3"/>
  <c r="DF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S61" i="3"/>
  <c r="CP61" i="3"/>
  <c r="BV61" i="3" s="1"/>
  <c r="BS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BA61" i="3"/>
  <c r="AX61" i="3"/>
  <c r="AD61" i="3" s="1"/>
  <c r="G61" i="3"/>
  <c r="DK60" i="3"/>
  <c r="DJ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P60" i="3"/>
  <c r="BV60" i="3" s="1"/>
  <c r="BS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X60" i="3"/>
  <c r="AD60" i="3" s="1"/>
  <c r="G60" i="3"/>
  <c r="DK59" i="3"/>
  <c r="DJ59" i="3"/>
  <c r="DH59" i="3"/>
  <c r="DG59" i="3"/>
  <c r="DF59" i="3"/>
  <c r="DE59" i="3"/>
  <c r="DD59" i="3"/>
  <c r="DC59" i="3"/>
  <c r="DB59" i="3"/>
  <c r="DA59" i="3"/>
  <c r="CZ59" i="3"/>
  <c r="CY59" i="3"/>
  <c r="CW59" i="3"/>
  <c r="CV59" i="3"/>
  <c r="CU59" i="3"/>
  <c r="CT59" i="3"/>
  <c r="CS59" i="3"/>
  <c r="CP59" i="3"/>
  <c r="CB59" i="3" s="1"/>
  <c r="BV59" i="3" s="1"/>
  <c r="BS59" i="3"/>
  <c r="BP59" i="3"/>
  <c r="BO59" i="3"/>
  <c r="BN59" i="3"/>
  <c r="BM59" i="3"/>
  <c r="BL59" i="3"/>
  <c r="BK59" i="3"/>
  <c r="BJ59" i="3"/>
  <c r="BI59" i="3"/>
  <c r="BH59" i="3"/>
  <c r="BG59" i="3"/>
  <c r="BE59" i="3"/>
  <c r="BD59" i="3"/>
  <c r="BC59" i="3"/>
  <c r="BB59" i="3"/>
  <c r="BA59" i="3"/>
  <c r="AX59" i="3"/>
  <c r="BT59" i="3" s="1"/>
  <c r="AJ59" i="3"/>
  <c r="M59" i="3"/>
  <c r="G59" i="3" s="1"/>
  <c r="CN58" i="3"/>
  <c r="CM58" i="3"/>
  <c r="CM130" i="3" s="1"/>
  <c r="CL58" i="3"/>
  <c r="CJ58" i="3"/>
  <c r="CG58" i="3"/>
  <c r="CF58" i="3"/>
  <c r="CE58" i="3"/>
  <c r="CD58" i="3"/>
  <c r="CC58" i="3"/>
  <c r="CB58" i="3"/>
  <c r="CA58" i="3"/>
  <c r="BZ58" i="3"/>
  <c r="BX58" i="3"/>
  <c r="BW58" i="3"/>
  <c r="AV58" i="3"/>
  <c r="AU58" i="3"/>
  <c r="AT58" i="3"/>
  <c r="AR58" i="3"/>
  <c r="AO58" i="3"/>
  <c r="AN58" i="3"/>
  <c r="AM58" i="3"/>
  <c r="AL58" i="3"/>
  <c r="AK58" i="3"/>
  <c r="AJ58" i="3"/>
  <c r="AI58" i="3"/>
  <c r="AH58" i="3"/>
  <c r="AF58" i="3"/>
  <c r="Y58" i="3"/>
  <c r="X58" i="3"/>
  <c r="W58" i="3"/>
  <c r="U58" i="3"/>
  <c r="T58" i="3"/>
  <c r="R58" i="3"/>
  <c r="Q58" i="3"/>
  <c r="P58" i="3"/>
  <c r="O58" i="3"/>
  <c r="N58" i="3"/>
  <c r="L58" i="3"/>
  <c r="K58" i="3"/>
  <c r="I58" i="3"/>
  <c r="H58" i="3"/>
  <c r="DK57" i="3"/>
  <c r="DJ57" i="3"/>
  <c r="DH57" i="3"/>
  <c r="DG57" i="3"/>
  <c r="DF57" i="3"/>
  <c r="DE57" i="3"/>
  <c r="DD57" i="3"/>
  <c r="DC57" i="3"/>
  <c r="DB57" i="3"/>
  <c r="DA57" i="3"/>
  <c r="CZ57" i="3"/>
  <c r="CY57" i="3"/>
  <c r="CX57" i="3"/>
  <c r="CW57" i="3"/>
  <c r="CV57" i="3"/>
  <c r="CU57" i="3"/>
  <c r="CT57" i="3"/>
  <c r="CS57" i="3"/>
  <c r="CP57" i="3"/>
  <c r="BV57" i="3" s="1"/>
  <c r="BS57" i="3"/>
  <c r="BP57" i="3"/>
  <c r="BO57" i="3"/>
  <c r="BN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BA57" i="3"/>
  <c r="AX57" i="3"/>
  <c r="AD57" i="3" s="1"/>
  <c r="AA57" i="3"/>
  <c r="DL56" i="3"/>
  <c r="DK56" i="3"/>
  <c r="DJ56" i="3"/>
  <c r="DH56" i="3"/>
  <c r="DF56" i="3"/>
  <c r="DE56" i="3"/>
  <c r="DD56" i="3"/>
  <c r="DC56" i="3"/>
  <c r="DB56" i="3"/>
  <c r="DA56" i="3"/>
  <c r="CZ56" i="3"/>
  <c r="CY56" i="3"/>
  <c r="CW56" i="3"/>
  <c r="CV56" i="3"/>
  <c r="CU56" i="3"/>
  <c r="CT56" i="3"/>
  <c r="CS56" i="3"/>
  <c r="CK56" i="3"/>
  <c r="BV56" i="3" s="1"/>
  <c r="BT56" i="3"/>
  <c r="BS56" i="3"/>
  <c r="BP56" i="3"/>
  <c r="BN56" i="3"/>
  <c r="BM56" i="3"/>
  <c r="BL56" i="3"/>
  <c r="BK56" i="3"/>
  <c r="BJ56" i="3"/>
  <c r="BI56" i="3"/>
  <c r="BH56" i="3"/>
  <c r="BG56" i="3"/>
  <c r="BE56" i="3"/>
  <c r="BD56" i="3"/>
  <c r="BC56" i="3"/>
  <c r="BB56" i="3"/>
  <c r="BA56" i="3"/>
  <c r="AS56" i="3"/>
  <c r="AD56" i="3" s="1"/>
  <c r="M56" i="3"/>
  <c r="DL55" i="3"/>
  <c r="DK55" i="3"/>
  <c r="DJ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U55" i="3"/>
  <c r="CT55" i="3"/>
  <c r="CS55" i="3"/>
  <c r="BV55" i="3"/>
  <c r="BT55" i="3"/>
  <c r="BS55" i="3"/>
  <c r="BP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S55" i="3"/>
  <c r="AD55" i="3" s="1"/>
  <c r="G55" i="3"/>
  <c r="DL54" i="3"/>
  <c r="DK54" i="3"/>
  <c r="DJ54" i="3"/>
  <c r="DH54" i="3"/>
  <c r="DF54" i="3"/>
  <c r="DE54" i="3"/>
  <c r="DD54" i="3"/>
  <c r="DC54" i="3"/>
  <c r="DB54" i="3"/>
  <c r="DA54" i="3"/>
  <c r="CZ54" i="3"/>
  <c r="CY54" i="3"/>
  <c r="CX54" i="3"/>
  <c r="CW54" i="3"/>
  <c r="CV54" i="3"/>
  <c r="CT54" i="3"/>
  <c r="CS54" i="3"/>
  <c r="CK54" i="3"/>
  <c r="BV54" i="3" s="1"/>
  <c r="BT54" i="3"/>
  <c r="BS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B54" i="3"/>
  <c r="BA54" i="3"/>
  <c r="AG54" i="3"/>
  <c r="AD54" i="3" s="1"/>
  <c r="J54" i="3"/>
  <c r="DL53" i="3"/>
  <c r="DK53" i="3"/>
  <c r="DJ53" i="3"/>
  <c r="DH53" i="3"/>
  <c r="DF53" i="3"/>
  <c r="DE53" i="3"/>
  <c r="DD53" i="3"/>
  <c r="DC53" i="3"/>
  <c r="DB53" i="3"/>
  <c r="DA53" i="3"/>
  <c r="CZ53" i="3"/>
  <c r="CY53" i="3"/>
  <c r="CX53" i="3"/>
  <c r="CW53" i="3"/>
  <c r="CV53" i="3"/>
  <c r="CU53" i="3"/>
  <c r="CT53" i="3"/>
  <c r="CS53" i="3"/>
  <c r="CK53" i="3"/>
  <c r="DG53" i="3" s="1"/>
  <c r="BT53" i="3"/>
  <c r="BS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BA53" i="3"/>
  <c r="AD53" i="3"/>
  <c r="G53" i="3"/>
  <c r="AC53" i="3" s="1"/>
  <c r="AY53" i="3" s="1"/>
  <c r="DK52" i="3"/>
  <c r="DJ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CT52" i="3"/>
  <c r="CS52" i="3"/>
  <c r="BY52" i="3"/>
  <c r="CU52" i="3" s="1"/>
  <c r="BS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BA52" i="3"/>
  <c r="AD52" i="3"/>
  <c r="AA52" i="3"/>
  <c r="DK51" i="3"/>
  <c r="DJ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P51" i="3"/>
  <c r="DL51" i="3" s="1"/>
  <c r="BS51" i="3"/>
  <c r="BP51" i="3"/>
  <c r="BO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BA51" i="3"/>
  <c r="AX51" i="3"/>
  <c r="AD51" i="3" s="1"/>
  <c r="G51" i="3"/>
  <c r="DL50" i="3"/>
  <c r="DK50" i="3"/>
  <c r="DJ50" i="3"/>
  <c r="DH50" i="3"/>
  <c r="DF50" i="3"/>
  <c r="DE50" i="3"/>
  <c r="DD50" i="3"/>
  <c r="DC50" i="3"/>
  <c r="DB50" i="3"/>
  <c r="DA50" i="3"/>
  <c r="CZ50" i="3"/>
  <c r="CY50" i="3"/>
  <c r="CX50" i="3"/>
  <c r="CW50" i="3"/>
  <c r="CV50" i="3"/>
  <c r="CT50" i="3"/>
  <c r="CS50" i="3"/>
  <c r="CK50" i="3"/>
  <c r="BV50" i="3" s="1"/>
  <c r="BT50" i="3"/>
  <c r="BS50" i="3"/>
  <c r="BP50" i="3"/>
  <c r="BN50" i="3"/>
  <c r="BM50" i="3"/>
  <c r="BL50" i="3"/>
  <c r="BK50" i="3"/>
  <c r="BJ50" i="3"/>
  <c r="BI50" i="3"/>
  <c r="BH50" i="3"/>
  <c r="BG50" i="3"/>
  <c r="BF50" i="3"/>
  <c r="BE50" i="3"/>
  <c r="BD50" i="3"/>
  <c r="BB50" i="3"/>
  <c r="BA50" i="3"/>
  <c r="AS50" i="3"/>
  <c r="AD50" i="3" s="1"/>
  <c r="V50" i="3"/>
  <c r="J50" i="3"/>
  <c r="DL49" i="3"/>
  <c r="DK49" i="3"/>
  <c r="DJ49" i="3"/>
  <c r="DH49" i="3"/>
  <c r="DG49" i="3"/>
  <c r="DF49" i="3"/>
  <c r="DE49" i="3"/>
  <c r="DD49" i="3"/>
  <c r="DC49" i="3"/>
  <c r="DB49" i="3"/>
  <c r="DA49" i="3"/>
  <c r="CZ49" i="3"/>
  <c r="CY49" i="3"/>
  <c r="CX49" i="3"/>
  <c r="CW49" i="3"/>
  <c r="CV49" i="3"/>
  <c r="CT49" i="3"/>
  <c r="CS49" i="3"/>
  <c r="BY49" i="3"/>
  <c r="CU49" i="3" s="1"/>
  <c r="BT49" i="3"/>
  <c r="BS49" i="3"/>
  <c r="BP49" i="3"/>
  <c r="BO49" i="3"/>
  <c r="BM49" i="3"/>
  <c r="BL49" i="3"/>
  <c r="BK49" i="3"/>
  <c r="BJ49" i="3"/>
  <c r="BI49" i="3"/>
  <c r="BH49" i="3"/>
  <c r="BG49" i="3"/>
  <c r="BF49" i="3"/>
  <c r="BE49" i="3"/>
  <c r="BD49" i="3"/>
  <c r="BB49" i="3"/>
  <c r="BA49" i="3"/>
  <c r="AG49" i="3"/>
  <c r="AD49" i="3" s="1"/>
  <c r="G49" i="3"/>
  <c r="DL48" i="3"/>
  <c r="DJ48" i="3"/>
  <c r="DH48" i="3"/>
  <c r="DG48" i="3"/>
  <c r="DF48" i="3"/>
  <c r="DE48" i="3"/>
  <c r="DD48" i="3"/>
  <c r="DC48" i="3"/>
  <c r="DB48" i="3"/>
  <c r="DA48" i="3"/>
  <c r="CZ48" i="3"/>
  <c r="CY48" i="3"/>
  <c r="CX48" i="3"/>
  <c r="CW48" i="3"/>
  <c r="CV48" i="3"/>
  <c r="CT48" i="3"/>
  <c r="CS48" i="3"/>
  <c r="CO48" i="3"/>
  <c r="CO135" i="3" s="1"/>
  <c r="BY48" i="3"/>
  <c r="CU48" i="3" s="1"/>
  <c r="BT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B48" i="3"/>
  <c r="BA48" i="3"/>
  <c r="AW48" i="3"/>
  <c r="AW135" i="3" s="1"/>
  <c r="AG48" i="3"/>
  <c r="BC48" i="3" s="1"/>
  <c r="G48" i="3"/>
  <c r="DL47" i="3"/>
  <c r="DK47" i="3"/>
  <c r="DJ47" i="3"/>
  <c r="DH47" i="3"/>
  <c r="DF47" i="3"/>
  <c r="DE47" i="3"/>
  <c r="DD47" i="3"/>
  <c r="DC47" i="3"/>
  <c r="DB47" i="3"/>
  <c r="DA47" i="3"/>
  <c r="CZ47" i="3"/>
  <c r="CY47" i="3"/>
  <c r="CX47" i="3"/>
  <c r="CW47" i="3"/>
  <c r="CV47" i="3"/>
  <c r="CU47" i="3"/>
  <c r="CT47" i="3"/>
  <c r="CS47" i="3"/>
  <c r="CK47" i="3"/>
  <c r="BV47" i="3" s="1"/>
  <c r="BT47" i="3"/>
  <c r="BS47" i="3"/>
  <c r="BP47" i="3"/>
  <c r="BM47" i="3"/>
  <c r="BL47" i="3"/>
  <c r="BK47" i="3"/>
  <c r="BJ47" i="3"/>
  <c r="BI47" i="3"/>
  <c r="BH47" i="3"/>
  <c r="BG47" i="3"/>
  <c r="BF47" i="3"/>
  <c r="BE47" i="3"/>
  <c r="BD47" i="3"/>
  <c r="BC47" i="3"/>
  <c r="BB47" i="3"/>
  <c r="BA47" i="3"/>
  <c r="AS47" i="3"/>
  <c r="BO47" i="3" s="1"/>
  <c r="G47" i="3"/>
  <c r="DL46" i="3"/>
  <c r="DK46" i="3"/>
  <c r="DJ46" i="3"/>
  <c r="DH46" i="3"/>
  <c r="DG46" i="3"/>
  <c r="DF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S46" i="3"/>
  <c r="BV46" i="3"/>
  <c r="BT46" i="3"/>
  <c r="BS46" i="3"/>
  <c r="BP46" i="3"/>
  <c r="BO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BA46" i="3"/>
  <c r="AD46" i="3"/>
  <c r="G46" i="3"/>
  <c r="DL45" i="3"/>
  <c r="DK45" i="3"/>
  <c r="DJ45" i="3"/>
  <c r="DH45" i="3"/>
  <c r="DF45" i="3"/>
  <c r="DE45" i="3"/>
  <c r="DD45" i="3"/>
  <c r="DC45" i="3"/>
  <c r="DB45" i="3"/>
  <c r="DA45" i="3"/>
  <c r="CZ45" i="3"/>
  <c r="CY45" i="3"/>
  <c r="CX45" i="3"/>
  <c r="CW45" i="3"/>
  <c r="CV45" i="3"/>
  <c r="CU45" i="3"/>
  <c r="CT45" i="3"/>
  <c r="CS45" i="3"/>
  <c r="CK45" i="3"/>
  <c r="BV45" i="3" s="1"/>
  <c r="BT45" i="3"/>
  <c r="BS45" i="3"/>
  <c r="BP45" i="3"/>
  <c r="BN45" i="3"/>
  <c r="BM45" i="3"/>
  <c r="BL45" i="3"/>
  <c r="BK45" i="3"/>
  <c r="BJ45" i="3"/>
  <c r="BI45" i="3"/>
  <c r="BH45" i="3"/>
  <c r="BG45" i="3"/>
  <c r="BF45" i="3"/>
  <c r="BE45" i="3"/>
  <c r="BD45" i="3"/>
  <c r="BC45" i="3"/>
  <c r="BB45" i="3"/>
  <c r="BA45" i="3"/>
  <c r="AS45" i="3"/>
  <c r="AD45" i="3" s="1"/>
  <c r="G45" i="3"/>
  <c r="DL44" i="3"/>
  <c r="DK44" i="3"/>
  <c r="DJ44" i="3"/>
  <c r="DH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S44" i="3"/>
  <c r="CK44" i="3"/>
  <c r="BV44" i="3" s="1"/>
  <c r="BT44" i="3"/>
  <c r="BS44" i="3"/>
  <c r="BR44" i="3"/>
  <c r="BP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S44" i="3"/>
  <c r="AD44" i="3" s="1"/>
  <c r="G44" i="3"/>
  <c r="DL43" i="3"/>
  <c r="DK43" i="3"/>
  <c r="DJ43" i="3"/>
  <c r="DH43" i="3"/>
  <c r="DF43" i="3"/>
  <c r="DE43" i="3"/>
  <c r="DD43" i="3"/>
  <c r="DC43" i="3"/>
  <c r="DB43" i="3"/>
  <c r="DA43" i="3"/>
  <c r="CZ43" i="3"/>
  <c r="CY43" i="3"/>
  <c r="CX43" i="3"/>
  <c r="CW43" i="3"/>
  <c r="CV43" i="3"/>
  <c r="CU43" i="3"/>
  <c r="CT43" i="3"/>
  <c r="CS43" i="3"/>
  <c r="CK43" i="3"/>
  <c r="BT43" i="3"/>
  <c r="BS43" i="3"/>
  <c r="BP43" i="3"/>
  <c r="BM43" i="3"/>
  <c r="BL43" i="3"/>
  <c r="BK43" i="3"/>
  <c r="BJ43" i="3"/>
  <c r="BI43" i="3"/>
  <c r="BH43" i="3"/>
  <c r="BG43" i="3"/>
  <c r="BF43" i="3"/>
  <c r="BE43" i="3"/>
  <c r="BD43" i="3"/>
  <c r="BC43" i="3"/>
  <c r="BB43" i="3"/>
  <c r="BA43" i="3"/>
  <c r="AS43" i="3"/>
  <c r="AD43" i="3" s="1"/>
  <c r="V43" i="3"/>
  <c r="G43" i="3"/>
  <c r="DL42" i="3"/>
  <c r="DK42" i="3"/>
  <c r="DJ42" i="3"/>
  <c r="DH42" i="3"/>
  <c r="DF42" i="3"/>
  <c r="DE42" i="3"/>
  <c r="DD42" i="3"/>
  <c r="DC42" i="3"/>
  <c r="DB42" i="3"/>
  <c r="DA42" i="3"/>
  <c r="CZ42" i="3"/>
  <c r="CY42" i="3"/>
  <c r="CX42" i="3"/>
  <c r="CW42" i="3"/>
  <c r="CV42" i="3"/>
  <c r="CU42" i="3"/>
  <c r="CT42" i="3"/>
  <c r="CS42" i="3"/>
  <c r="CK42" i="3"/>
  <c r="BV42" i="3" s="1"/>
  <c r="BT42" i="3"/>
  <c r="BS42" i="3"/>
  <c r="BR42" i="3"/>
  <c r="BP42" i="3"/>
  <c r="BN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S42" i="3"/>
  <c r="AD42" i="3" s="1"/>
  <c r="V42" i="3"/>
  <c r="DL41" i="3"/>
  <c r="DK41" i="3"/>
  <c r="DJ41" i="3"/>
  <c r="DH41" i="3"/>
  <c r="DG41" i="3"/>
  <c r="DF41" i="3"/>
  <c r="DE41" i="3"/>
  <c r="DC41" i="3"/>
  <c r="DB41" i="3"/>
  <c r="DA41" i="3"/>
  <c r="CZ41" i="3"/>
  <c r="CY41" i="3"/>
  <c r="CX41" i="3"/>
  <c r="CW41" i="3"/>
  <c r="CV41" i="3"/>
  <c r="CU41" i="3"/>
  <c r="CT41" i="3"/>
  <c r="CS41" i="3"/>
  <c r="CH41" i="3"/>
  <c r="CH135" i="3" s="1"/>
  <c r="BT41" i="3"/>
  <c r="BS41" i="3"/>
  <c r="BR41" i="3"/>
  <c r="BP41" i="3"/>
  <c r="BO41" i="3"/>
  <c r="BN41" i="3"/>
  <c r="BM41" i="3"/>
  <c r="BK41" i="3"/>
  <c r="BJ41" i="3"/>
  <c r="BI41" i="3"/>
  <c r="BH41" i="3"/>
  <c r="BG41" i="3"/>
  <c r="BF41" i="3"/>
  <c r="BE41" i="3"/>
  <c r="BD41" i="3"/>
  <c r="BC41" i="3"/>
  <c r="BB41" i="3"/>
  <c r="BA41" i="3"/>
  <c r="AP41" i="3"/>
  <c r="S41" i="3"/>
  <c r="G41" i="3" s="1"/>
  <c r="DL40" i="3"/>
  <c r="DK40" i="3"/>
  <c r="DJ40" i="3"/>
  <c r="DH40" i="3"/>
  <c r="DG40" i="3"/>
  <c r="DF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BV40" i="3"/>
  <c r="BT40" i="3"/>
  <c r="BS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D40" i="3"/>
  <c r="G40" i="3"/>
  <c r="BU40" i="3" s="1"/>
  <c r="CQ40" i="3" s="1"/>
  <c r="DL39" i="3"/>
  <c r="DJ39" i="3"/>
  <c r="DH39" i="3"/>
  <c r="DG39" i="3"/>
  <c r="DF39" i="3"/>
  <c r="DD39" i="3"/>
  <c r="DC39" i="3"/>
  <c r="DB39" i="3"/>
  <c r="DA39" i="3"/>
  <c r="CZ39" i="3"/>
  <c r="CY39" i="3"/>
  <c r="CX39" i="3"/>
  <c r="CW39" i="3"/>
  <c r="CV39" i="3"/>
  <c r="CU39" i="3"/>
  <c r="CT39" i="3"/>
  <c r="CS39" i="3"/>
  <c r="CI39" i="3"/>
  <c r="DE39" i="3" s="1"/>
  <c r="BT39" i="3"/>
  <c r="BP39" i="3"/>
  <c r="BO39" i="3"/>
  <c r="BN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Q39" i="3"/>
  <c r="BM39" i="3" s="1"/>
  <c r="Z39" i="3"/>
  <c r="Z135" i="3" s="1"/>
  <c r="DK38" i="3"/>
  <c r="DJ38" i="3"/>
  <c r="DH38" i="3"/>
  <c r="DF38" i="3"/>
  <c r="DD38" i="3"/>
  <c r="DC38" i="3"/>
  <c r="DB38" i="3"/>
  <c r="DA38" i="3"/>
  <c r="CZ38" i="3"/>
  <c r="CY38" i="3"/>
  <c r="CX38" i="3"/>
  <c r="CW38" i="3"/>
  <c r="CV38" i="3"/>
  <c r="CU38" i="3"/>
  <c r="CT38" i="3"/>
  <c r="CS38" i="3"/>
  <c r="CP38" i="3"/>
  <c r="CK38" i="3"/>
  <c r="DG38" i="3" s="1"/>
  <c r="CI38" i="3"/>
  <c r="DE38" i="3" s="1"/>
  <c r="BS38" i="3"/>
  <c r="BP38" i="3"/>
  <c r="BN38" i="3"/>
  <c r="BL38" i="3"/>
  <c r="BK38" i="3"/>
  <c r="BJ38" i="3"/>
  <c r="BI38" i="3"/>
  <c r="BH38" i="3"/>
  <c r="BG38" i="3"/>
  <c r="BF38" i="3"/>
  <c r="BE38" i="3"/>
  <c r="BD38" i="3"/>
  <c r="BC38" i="3"/>
  <c r="BB38" i="3"/>
  <c r="BA38" i="3"/>
  <c r="AX38" i="3"/>
  <c r="AS38" i="3"/>
  <c r="BO38" i="3" s="1"/>
  <c r="AQ38" i="3"/>
  <c r="AA38" i="3"/>
  <c r="G38" i="3" s="1"/>
  <c r="DL37" i="3"/>
  <c r="DK37" i="3"/>
  <c r="DJ37" i="3"/>
  <c r="DH37" i="3"/>
  <c r="DG37" i="3"/>
  <c r="DF37" i="3"/>
  <c r="DD37" i="3"/>
  <c r="DC37" i="3"/>
  <c r="DB37" i="3"/>
  <c r="DA37" i="3"/>
  <c r="CZ37" i="3"/>
  <c r="CY37" i="3"/>
  <c r="CX37" i="3"/>
  <c r="CW37" i="3"/>
  <c r="CV37" i="3"/>
  <c r="CU37" i="3"/>
  <c r="CT37" i="3"/>
  <c r="CS37" i="3"/>
  <c r="CI37" i="3"/>
  <c r="BV37" i="3" s="1"/>
  <c r="BT37" i="3"/>
  <c r="BS37" i="3"/>
  <c r="BP37" i="3"/>
  <c r="BO37" i="3"/>
  <c r="BN37" i="3"/>
  <c r="BL37" i="3"/>
  <c r="BK37" i="3"/>
  <c r="BJ37" i="3"/>
  <c r="BI37" i="3"/>
  <c r="BH37" i="3"/>
  <c r="BG37" i="3"/>
  <c r="BF37" i="3"/>
  <c r="BE37" i="3"/>
  <c r="BD37" i="3"/>
  <c r="BC37" i="3"/>
  <c r="BB37" i="3"/>
  <c r="BA37" i="3"/>
  <c r="AQ37" i="3"/>
  <c r="G37" i="3"/>
  <c r="DL36" i="3"/>
  <c r="DK36" i="3"/>
  <c r="DJ36" i="3"/>
  <c r="DH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T36" i="3"/>
  <c r="CS36" i="3"/>
  <c r="CK36" i="3"/>
  <c r="DG36" i="3" s="1"/>
  <c r="BT36" i="3"/>
  <c r="BS36" i="3"/>
  <c r="BR36" i="3"/>
  <c r="BP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BA36" i="3"/>
  <c r="AS36" i="3"/>
  <c r="BO36" i="3" s="1"/>
  <c r="G36" i="3"/>
  <c r="DL35" i="3"/>
  <c r="DK35" i="3"/>
  <c r="DJ35" i="3"/>
  <c r="DH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S35" i="3"/>
  <c r="CK35" i="3"/>
  <c r="DG35" i="3" s="1"/>
  <c r="BT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D35" i="3"/>
  <c r="G35" i="3"/>
  <c r="DL34" i="3"/>
  <c r="DK34" i="3"/>
  <c r="DJ34" i="3"/>
  <c r="DH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T34" i="3"/>
  <c r="CS34" i="3"/>
  <c r="CK34" i="3"/>
  <c r="BV34" i="3" s="1"/>
  <c r="BT34" i="3"/>
  <c r="BP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BA34" i="3"/>
  <c r="AS34" i="3"/>
  <c r="BO34" i="3" s="1"/>
  <c r="G34" i="3"/>
  <c r="DL33" i="3"/>
  <c r="DK33" i="3"/>
  <c r="DJ33" i="3"/>
  <c r="DH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S33" i="3"/>
  <c r="CK33" i="3"/>
  <c r="BV33" i="3" s="1"/>
  <c r="BT33" i="3"/>
  <c r="BP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BA33" i="3"/>
  <c r="AS33" i="3"/>
  <c r="BO33" i="3" s="1"/>
  <c r="G33" i="3"/>
  <c r="DL32" i="3"/>
  <c r="DK32" i="3"/>
  <c r="DJ32" i="3"/>
  <c r="DI32" i="3"/>
  <c r="DI135" i="3" s="1"/>
  <c r="DH32" i="3"/>
  <c r="DF32" i="3"/>
  <c r="DE32" i="3"/>
  <c r="DD32" i="3"/>
  <c r="DC32" i="3"/>
  <c r="DB32" i="3"/>
  <c r="DA32" i="3"/>
  <c r="CZ32" i="3"/>
  <c r="CY32" i="3"/>
  <c r="CX32" i="3"/>
  <c r="CW32" i="3"/>
  <c r="CV32" i="3"/>
  <c r="CU32" i="3"/>
  <c r="CT32" i="3"/>
  <c r="CS32" i="3"/>
  <c r="CK32" i="3"/>
  <c r="BV32" i="3" s="1"/>
  <c r="BT32" i="3"/>
  <c r="BQ32" i="3"/>
  <c r="BQ135" i="3" s="1"/>
  <c r="BP32" i="3"/>
  <c r="BM32" i="3"/>
  <c r="BL32" i="3"/>
  <c r="BK32" i="3"/>
  <c r="BJ32" i="3"/>
  <c r="BI32" i="3"/>
  <c r="BH32" i="3"/>
  <c r="BG32" i="3"/>
  <c r="BF32" i="3"/>
  <c r="BE32" i="3"/>
  <c r="BD32" i="3"/>
  <c r="BC32" i="3"/>
  <c r="BB32" i="3"/>
  <c r="BA32" i="3"/>
  <c r="AS32" i="3"/>
  <c r="BO32" i="3" s="1"/>
  <c r="G32" i="3"/>
  <c r="DK31" i="3"/>
  <c r="DJ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S31" i="3"/>
  <c r="CP31" i="3"/>
  <c r="DL31" i="3" s="1"/>
  <c r="BP31" i="3"/>
  <c r="BO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BA31" i="3"/>
  <c r="AX31" i="3"/>
  <c r="BT31" i="3" s="1"/>
  <c r="G31" i="3"/>
  <c r="DK30" i="3"/>
  <c r="DJ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S30" i="3"/>
  <c r="CP30" i="3"/>
  <c r="BP30" i="3"/>
  <c r="BO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X30" i="3"/>
  <c r="BT30" i="3" s="1"/>
  <c r="G30" i="3"/>
  <c r="DL29" i="3"/>
  <c r="DK29" i="3"/>
  <c r="DJ29" i="3"/>
  <c r="DH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K29" i="3"/>
  <c r="DG29" i="3" s="1"/>
  <c r="BT29" i="3"/>
  <c r="BP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S29" i="3"/>
  <c r="AD29" i="3" s="1"/>
  <c r="G29" i="3"/>
  <c r="DL28" i="3"/>
  <c r="DK28" i="3"/>
  <c r="DJ28" i="3"/>
  <c r="DH28" i="3"/>
  <c r="DF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K28" i="3"/>
  <c r="BV28" i="3" s="1"/>
  <c r="BT28" i="3"/>
  <c r="BP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S28" i="3"/>
  <c r="AD28" i="3" s="1"/>
  <c r="G28" i="3"/>
  <c r="DL27" i="3"/>
  <c r="DK27" i="3"/>
  <c r="DJ27" i="3"/>
  <c r="DH27" i="3"/>
  <c r="DF27" i="3"/>
  <c r="DE27" i="3"/>
  <c r="DD27" i="3"/>
  <c r="DC27" i="3"/>
  <c r="DB27" i="3"/>
  <c r="DA27" i="3"/>
  <c r="CZ27" i="3"/>
  <c r="CY27" i="3"/>
  <c r="CX27" i="3"/>
  <c r="CW27" i="3"/>
  <c r="CV27" i="3"/>
  <c r="CU27" i="3"/>
  <c r="CT27" i="3"/>
  <c r="CS27" i="3"/>
  <c r="CK27" i="3"/>
  <c r="BV27" i="3" s="1"/>
  <c r="BT27" i="3"/>
  <c r="BP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S27" i="3"/>
  <c r="V27" i="3"/>
  <c r="G27" i="3" s="1"/>
  <c r="DL26" i="3"/>
  <c r="DK26" i="3"/>
  <c r="DJ26" i="3"/>
  <c r="DH26" i="3"/>
  <c r="DF26" i="3"/>
  <c r="DE26" i="3"/>
  <c r="DD26" i="3"/>
  <c r="DC26" i="3"/>
  <c r="DB26" i="3"/>
  <c r="DA26" i="3"/>
  <c r="CZ26" i="3"/>
  <c r="CY26" i="3"/>
  <c r="CX26" i="3"/>
  <c r="CW26" i="3"/>
  <c r="CV26" i="3"/>
  <c r="CU26" i="3"/>
  <c r="CT26" i="3"/>
  <c r="CS26" i="3"/>
  <c r="BV26" i="3"/>
  <c r="BT26" i="3"/>
  <c r="BP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B26" i="3"/>
  <c r="BA26" i="3"/>
  <c r="AD26" i="3"/>
  <c r="V26" i="3"/>
  <c r="DG26" i="3" s="1"/>
  <c r="DL25" i="3"/>
  <c r="DK25" i="3"/>
  <c r="DJ25" i="3"/>
  <c r="DH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T25" i="3"/>
  <c r="CS25" i="3"/>
  <c r="CK25" i="3"/>
  <c r="BV25" i="3" s="1"/>
  <c r="BT25" i="3"/>
  <c r="BP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B25" i="3"/>
  <c r="BA25" i="3"/>
  <c r="AS25" i="3"/>
  <c r="G25" i="3"/>
  <c r="DL24" i="3"/>
  <c r="DK24" i="3"/>
  <c r="DJ24" i="3"/>
  <c r="DH24" i="3"/>
  <c r="DG24" i="3"/>
  <c r="DF24" i="3"/>
  <c r="DE24" i="3"/>
  <c r="DD24" i="3"/>
  <c r="DC24" i="3"/>
  <c r="DB24" i="3"/>
  <c r="DA24" i="3"/>
  <c r="CZ24" i="3"/>
  <c r="CY24" i="3"/>
  <c r="CX24" i="3"/>
  <c r="CW24" i="3"/>
  <c r="CV24" i="3"/>
  <c r="CU24" i="3"/>
  <c r="CT24" i="3"/>
  <c r="CS24" i="3"/>
  <c r="BV24" i="3"/>
  <c r="BT24" i="3"/>
  <c r="BP24" i="3"/>
  <c r="BO24" i="3"/>
  <c r="BN24" i="3"/>
  <c r="BM24" i="3"/>
  <c r="BL24" i="3"/>
  <c r="BK24" i="3"/>
  <c r="BJ24" i="3"/>
  <c r="BI24" i="3"/>
  <c r="BH24" i="3"/>
  <c r="BG24" i="3"/>
  <c r="BF24" i="3"/>
  <c r="BE24" i="3"/>
  <c r="BD24" i="3"/>
  <c r="BC24" i="3"/>
  <c r="BB24" i="3"/>
  <c r="BA24" i="3"/>
  <c r="AD24" i="3"/>
  <c r="G24" i="3"/>
  <c r="DL23" i="3"/>
  <c r="DK23" i="3"/>
  <c r="DJ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T23" i="3"/>
  <c r="CS23" i="3"/>
  <c r="BY23" i="3"/>
  <c r="BV23" i="3" s="1"/>
  <c r="BT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B23" i="3"/>
  <c r="BA23" i="3"/>
  <c r="AG23" i="3"/>
  <c r="AD23" i="3" s="1"/>
  <c r="G23" i="3"/>
  <c r="DL22" i="3"/>
  <c r="DK22" i="3"/>
  <c r="DJ22" i="3"/>
  <c r="DH22" i="3"/>
  <c r="DG22" i="3"/>
  <c r="DF22" i="3"/>
  <c r="DE22" i="3"/>
  <c r="DD22" i="3"/>
  <c r="DC22" i="3"/>
  <c r="DB22" i="3"/>
  <c r="DA22" i="3"/>
  <c r="CZ22" i="3"/>
  <c r="CY22" i="3"/>
  <c r="CX22" i="3"/>
  <c r="CW22" i="3"/>
  <c r="CV22" i="3"/>
  <c r="CT22" i="3"/>
  <c r="CS22" i="3"/>
  <c r="BY22" i="3"/>
  <c r="BV22" i="3" s="1"/>
  <c r="BT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B22" i="3"/>
  <c r="BA22" i="3"/>
  <c r="AG22" i="3"/>
  <c r="G22" i="3"/>
  <c r="DL21" i="3"/>
  <c r="DK21" i="3"/>
  <c r="DJ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T21" i="3"/>
  <c r="CS21" i="3"/>
  <c r="BY21" i="3"/>
  <c r="BV21" i="3" s="1"/>
  <c r="BT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B21" i="3"/>
  <c r="BA21" i="3"/>
  <c r="AG21" i="3"/>
  <c r="AD21" i="3" s="1"/>
  <c r="G21" i="3"/>
  <c r="DI20" i="3"/>
  <c r="CO20" i="3"/>
  <c r="CN20" i="3"/>
  <c r="CL20" i="3"/>
  <c r="CK20" i="3"/>
  <c r="CH20" i="3"/>
  <c r="CG20" i="3"/>
  <c r="CF20" i="3"/>
  <c r="CE20" i="3"/>
  <c r="CD20" i="3"/>
  <c r="CC20" i="3"/>
  <c r="BZ20" i="3"/>
  <c r="BX20" i="3"/>
  <c r="BW20" i="3"/>
  <c r="AW20" i="3"/>
  <c r="AV20" i="3"/>
  <c r="AU20" i="3"/>
  <c r="AT20" i="3"/>
  <c r="AS20" i="3"/>
  <c r="AP20" i="3"/>
  <c r="AO20" i="3"/>
  <c r="AN20" i="3"/>
  <c r="AM20" i="3"/>
  <c r="AL20" i="3"/>
  <c r="AK20" i="3"/>
  <c r="AH20" i="3"/>
  <c r="AF20" i="3"/>
  <c r="Z20" i="3"/>
  <c r="Y20" i="3"/>
  <c r="W20" i="3"/>
  <c r="V20" i="3"/>
  <c r="U20" i="3"/>
  <c r="T20" i="3"/>
  <c r="S20" i="3"/>
  <c r="R20" i="3"/>
  <c r="Q20" i="3"/>
  <c r="P20" i="3"/>
  <c r="O20" i="3"/>
  <c r="N20" i="3"/>
  <c r="M20" i="3"/>
  <c r="K20" i="3"/>
  <c r="I20" i="3"/>
  <c r="H20" i="3"/>
  <c r="DL19" i="3"/>
  <c r="DK19" i="3"/>
  <c r="DJ19" i="3"/>
  <c r="DH19" i="3"/>
  <c r="DG19" i="3"/>
  <c r="DF19" i="3"/>
  <c r="DE19" i="3"/>
  <c r="DD19" i="3"/>
  <c r="DC19" i="3"/>
  <c r="DB19" i="3"/>
  <c r="DA19" i="3"/>
  <c r="CZ19" i="3"/>
  <c r="CY19" i="3"/>
  <c r="CX19" i="3"/>
  <c r="CV19" i="3"/>
  <c r="CU19" i="3"/>
  <c r="CT19" i="3"/>
  <c r="CS19" i="3"/>
  <c r="CA19" i="3"/>
  <c r="CW19" i="3" s="1"/>
  <c r="BT19" i="3"/>
  <c r="BS19" i="3"/>
  <c r="BP19" i="3"/>
  <c r="BO19" i="3"/>
  <c r="BN19" i="3"/>
  <c r="BM19" i="3"/>
  <c r="BL19" i="3"/>
  <c r="BK19" i="3"/>
  <c r="BJ19" i="3"/>
  <c r="BI19" i="3"/>
  <c r="BH19" i="3"/>
  <c r="BG19" i="3"/>
  <c r="BF19" i="3"/>
  <c r="BD19" i="3"/>
  <c r="BC19" i="3"/>
  <c r="BB19" i="3"/>
  <c r="BA19" i="3"/>
  <c r="AI19" i="3"/>
  <c r="G19" i="3"/>
  <c r="DL18" i="3"/>
  <c r="DK18" i="3"/>
  <c r="DJ18" i="3"/>
  <c r="DH18" i="3"/>
  <c r="DG18" i="3"/>
  <c r="DF18" i="3"/>
  <c r="DE18" i="3"/>
  <c r="DD18" i="3"/>
  <c r="DC18" i="3"/>
  <c r="DB18" i="3"/>
  <c r="DA18" i="3"/>
  <c r="CZ18" i="3"/>
  <c r="CY18" i="3"/>
  <c r="CX18" i="3"/>
  <c r="CW18" i="3"/>
  <c r="CV18" i="3"/>
  <c r="CU18" i="3"/>
  <c r="CT18" i="3"/>
  <c r="CS18" i="3"/>
  <c r="BV18" i="3"/>
  <c r="BU18" i="3" s="1"/>
  <c r="CQ18" i="3" s="1"/>
  <c r="BT18" i="3"/>
  <c r="BS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D18" i="3"/>
  <c r="G18" i="3"/>
  <c r="AC18" i="3" s="1"/>
  <c r="AY18" i="3" s="1"/>
  <c r="DL17" i="3"/>
  <c r="DK17" i="3"/>
  <c r="DJ17" i="3"/>
  <c r="DH17" i="3"/>
  <c r="DG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S17" i="3"/>
  <c r="BV17" i="3"/>
  <c r="BT17" i="3"/>
  <c r="BS17" i="3"/>
  <c r="BR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BA17" i="3"/>
  <c r="AD17" i="3"/>
  <c r="G17" i="3"/>
  <c r="AC17" i="3" s="1"/>
  <c r="AY17" i="3" s="1"/>
  <c r="DL16" i="3"/>
  <c r="DK16" i="3"/>
  <c r="DJ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T16" i="3"/>
  <c r="CS16" i="3"/>
  <c r="BV16" i="3"/>
  <c r="BT16" i="3"/>
  <c r="BS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D16" i="3"/>
  <c r="G16" i="3"/>
  <c r="DL15" i="3"/>
  <c r="DK15" i="3"/>
  <c r="DJ15" i="3"/>
  <c r="DH15" i="3"/>
  <c r="DG15" i="3"/>
  <c r="DF15" i="3"/>
  <c r="DD15" i="3"/>
  <c r="DC15" i="3"/>
  <c r="DB15" i="3"/>
  <c r="DA15" i="3"/>
  <c r="CZ15" i="3"/>
  <c r="CY15" i="3"/>
  <c r="CX15" i="3"/>
  <c r="CV15" i="3"/>
  <c r="CU15" i="3"/>
  <c r="CT15" i="3"/>
  <c r="CS15" i="3"/>
  <c r="CI15" i="3"/>
  <c r="CI136" i="3" s="1"/>
  <c r="CA15" i="3"/>
  <c r="BT15" i="3"/>
  <c r="BS15" i="3"/>
  <c r="BP15" i="3"/>
  <c r="BO15" i="3"/>
  <c r="BN15" i="3"/>
  <c r="BL15" i="3"/>
  <c r="BK15" i="3"/>
  <c r="BJ15" i="3"/>
  <c r="BI15" i="3"/>
  <c r="BH15" i="3"/>
  <c r="BG15" i="3"/>
  <c r="BF15" i="3"/>
  <c r="BD15" i="3"/>
  <c r="BC15" i="3"/>
  <c r="BB15" i="3"/>
  <c r="BA15" i="3"/>
  <c r="AQ15" i="3"/>
  <c r="BM15" i="3" s="1"/>
  <c r="AI15" i="3"/>
  <c r="G15" i="3"/>
  <c r="DL14" i="3"/>
  <c r="DK14" i="3"/>
  <c r="DJ14" i="3"/>
  <c r="DH14" i="3"/>
  <c r="DG14" i="3"/>
  <c r="DF14" i="3"/>
  <c r="DE14" i="3"/>
  <c r="DD14" i="3"/>
  <c r="DC14" i="3"/>
  <c r="DB14" i="3"/>
  <c r="DA14" i="3"/>
  <c r="CZ14" i="3"/>
  <c r="CY14" i="3"/>
  <c r="CX14" i="3"/>
  <c r="CV14" i="3"/>
  <c r="CU14" i="3"/>
  <c r="CT14" i="3"/>
  <c r="CS14" i="3"/>
  <c r="CA14" i="3"/>
  <c r="BV14" i="3" s="1"/>
  <c r="BT14" i="3"/>
  <c r="BS14" i="3"/>
  <c r="BR14" i="3"/>
  <c r="BP14" i="3"/>
  <c r="BO14" i="3"/>
  <c r="BN14" i="3"/>
  <c r="BM14" i="3"/>
  <c r="BL14" i="3"/>
  <c r="BK14" i="3"/>
  <c r="BJ14" i="3"/>
  <c r="BI14" i="3"/>
  <c r="BH14" i="3"/>
  <c r="BG14" i="3"/>
  <c r="BF14" i="3"/>
  <c r="BD14" i="3"/>
  <c r="BC14" i="3"/>
  <c r="BB14" i="3"/>
  <c r="BA14" i="3"/>
  <c r="AI14" i="3"/>
  <c r="AD14" i="3" s="1"/>
  <c r="G14" i="3"/>
  <c r="DK13" i="3"/>
  <c r="DJ13" i="3"/>
  <c r="DH13" i="3"/>
  <c r="DG13" i="3"/>
  <c r="DE13" i="3"/>
  <c r="DD13" i="3"/>
  <c r="DC13" i="3"/>
  <c r="DB13" i="3"/>
  <c r="DA13" i="3"/>
  <c r="CZ13" i="3"/>
  <c r="CY13" i="3"/>
  <c r="CV13" i="3"/>
  <c r="CU13" i="3"/>
  <c r="CT13" i="3"/>
  <c r="CS13" i="3"/>
  <c r="CP13" i="3"/>
  <c r="DL13" i="3" s="1"/>
  <c r="CJ13" i="3"/>
  <c r="CB13" i="3"/>
  <c r="CB136" i="3" s="1"/>
  <c r="CA13" i="3"/>
  <c r="CW13" i="3" s="1"/>
  <c r="BS13" i="3"/>
  <c r="BP13" i="3"/>
  <c r="BO13" i="3"/>
  <c r="BM13" i="3"/>
  <c r="BL13" i="3"/>
  <c r="BK13" i="3"/>
  <c r="BJ13" i="3"/>
  <c r="BI13" i="3"/>
  <c r="BH13" i="3"/>
  <c r="BG13" i="3"/>
  <c r="BE13" i="3"/>
  <c r="BD13" i="3"/>
  <c r="BC13" i="3"/>
  <c r="BB13" i="3"/>
  <c r="BA13" i="3"/>
  <c r="AX13" i="3"/>
  <c r="BT13" i="3" s="1"/>
  <c r="AR13" i="3"/>
  <c r="AR136" i="3" s="1"/>
  <c r="AJ13" i="3"/>
  <c r="AJ136" i="3" s="1"/>
  <c r="G13" i="3"/>
  <c r="DL12" i="3"/>
  <c r="DK12" i="3"/>
  <c r="DJ12" i="3"/>
  <c r="DH12" i="3"/>
  <c r="DG12" i="3"/>
  <c r="DF12" i="3"/>
  <c r="DE12" i="3"/>
  <c r="DD12" i="3"/>
  <c r="DC12" i="3"/>
  <c r="DB12" i="3"/>
  <c r="DA12" i="3"/>
  <c r="CZ12" i="3"/>
  <c r="CY12" i="3"/>
  <c r="CX12" i="3"/>
  <c r="CW12" i="3"/>
  <c r="CV12" i="3"/>
  <c r="CU12" i="3"/>
  <c r="CT12" i="3"/>
  <c r="CS12" i="3"/>
  <c r="BV12" i="3"/>
  <c r="BT12" i="3"/>
  <c r="BS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D12" i="3"/>
  <c r="G12" i="3"/>
  <c r="DL11" i="3"/>
  <c r="DK11" i="3"/>
  <c r="DJ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R11" i="3" s="1"/>
  <c r="CU11" i="3"/>
  <c r="CT11" i="3"/>
  <c r="CS11" i="3"/>
  <c r="BV11" i="3"/>
  <c r="BT11" i="3"/>
  <c r="BS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D11" i="3"/>
  <c r="G11" i="3"/>
  <c r="DL10" i="3"/>
  <c r="DK10" i="3"/>
  <c r="DJ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S10" i="3"/>
  <c r="BV10" i="3"/>
  <c r="BT10" i="3"/>
  <c r="BS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BA10" i="3"/>
  <c r="AD10" i="3"/>
  <c r="G10" i="3"/>
  <c r="DK9" i="3"/>
  <c r="DJ9" i="3"/>
  <c r="DH9" i="3"/>
  <c r="DG9" i="3"/>
  <c r="DF9" i="3"/>
  <c r="DE9" i="3"/>
  <c r="DD9" i="3"/>
  <c r="DC9" i="3"/>
  <c r="DB9" i="3"/>
  <c r="DA9" i="3"/>
  <c r="CZ9" i="3"/>
  <c r="CY9" i="3"/>
  <c r="CX9" i="3"/>
  <c r="CV9" i="3"/>
  <c r="CT9" i="3"/>
  <c r="CS9" i="3"/>
  <c r="CP9" i="3"/>
  <c r="CP134" i="3" s="1"/>
  <c r="BY9" i="3"/>
  <c r="BS9" i="3"/>
  <c r="BP9" i="3"/>
  <c r="BO9" i="3"/>
  <c r="BN9" i="3"/>
  <c r="BM9" i="3"/>
  <c r="BL9" i="3"/>
  <c r="BK9" i="3"/>
  <c r="BJ9" i="3"/>
  <c r="BI9" i="3"/>
  <c r="BH9" i="3"/>
  <c r="BG9" i="3"/>
  <c r="BF9" i="3"/>
  <c r="BD9" i="3"/>
  <c r="BB9" i="3"/>
  <c r="BA9" i="3"/>
  <c r="AX9" i="3"/>
  <c r="AX134" i="3" s="1"/>
  <c r="AI9" i="3"/>
  <c r="AG9" i="3"/>
  <c r="AA9" i="3"/>
  <c r="L9" i="3"/>
  <c r="J9" i="3"/>
  <c r="DL8" i="3"/>
  <c r="DK8" i="3"/>
  <c r="DJ8" i="3"/>
  <c r="DH8" i="3"/>
  <c r="DG8" i="3"/>
  <c r="DF8" i="3"/>
  <c r="DE8" i="3"/>
  <c r="DD8" i="3"/>
  <c r="DC8" i="3"/>
  <c r="DB8" i="3"/>
  <c r="DA8" i="3"/>
  <c r="CZ8" i="3"/>
  <c r="CY8" i="3"/>
  <c r="CX8" i="3"/>
  <c r="CV8" i="3"/>
  <c r="CT8" i="3"/>
  <c r="CS8" i="3"/>
  <c r="CA8" i="3"/>
  <c r="BY8" i="3"/>
  <c r="BT8" i="3"/>
  <c r="BS8" i="3"/>
  <c r="BP8" i="3"/>
  <c r="BO8" i="3"/>
  <c r="BN8" i="3"/>
  <c r="BM8" i="3"/>
  <c r="BL8" i="3"/>
  <c r="BK8" i="3"/>
  <c r="BJ8" i="3"/>
  <c r="BI8" i="3"/>
  <c r="BH8" i="3"/>
  <c r="BG8" i="3"/>
  <c r="BF8" i="3"/>
  <c r="BD8" i="3"/>
  <c r="BB8" i="3"/>
  <c r="BA8" i="3"/>
  <c r="AI8" i="3"/>
  <c r="AG8" i="3"/>
  <c r="L8" i="3"/>
  <c r="J8" i="3"/>
  <c r="G8" i="3" s="1"/>
  <c r="DL7" i="3"/>
  <c r="DK7" i="3"/>
  <c r="DJ7" i="3"/>
  <c r="DH7" i="3"/>
  <c r="DG7" i="3"/>
  <c r="DF7" i="3"/>
  <c r="DE7" i="3"/>
  <c r="DD7" i="3"/>
  <c r="DC7" i="3"/>
  <c r="DB7" i="3"/>
  <c r="DA7" i="3"/>
  <c r="CZ7" i="3"/>
  <c r="CY7" i="3"/>
  <c r="CX7" i="3"/>
  <c r="CV7" i="3"/>
  <c r="CT7" i="3"/>
  <c r="CS7" i="3"/>
  <c r="BV7" i="3"/>
  <c r="BS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B7" i="3"/>
  <c r="BA7" i="3"/>
  <c r="AX7" i="3"/>
  <c r="BT7" i="3" s="1"/>
  <c r="L7" i="3"/>
  <c r="L136" i="3" s="1"/>
  <c r="J7" i="3"/>
  <c r="J136" i="3" s="1"/>
  <c r="DL6" i="3"/>
  <c r="DK6" i="3"/>
  <c r="DJ6" i="3"/>
  <c r="DH6" i="3"/>
  <c r="DG6" i="3"/>
  <c r="DF6" i="3"/>
  <c r="DE6" i="3"/>
  <c r="DD6" i="3"/>
  <c r="DC6" i="3"/>
  <c r="DB6" i="3"/>
  <c r="DA6" i="3"/>
  <c r="CZ6" i="3"/>
  <c r="CY6" i="3"/>
  <c r="CX6" i="3"/>
  <c r="CV6" i="3"/>
  <c r="CU6" i="3"/>
  <c r="CT6" i="3"/>
  <c r="CS6" i="3"/>
  <c r="CA6" i="3"/>
  <c r="CW6" i="3" s="1"/>
  <c r="BT6" i="3"/>
  <c r="BS6" i="3"/>
  <c r="BP6" i="3"/>
  <c r="BO6" i="3"/>
  <c r="BN6" i="3"/>
  <c r="BM6" i="3"/>
  <c r="BL6" i="3"/>
  <c r="BK6" i="3"/>
  <c r="BJ6" i="3"/>
  <c r="BI6" i="3"/>
  <c r="BH6" i="3"/>
  <c r="BG6" i="3"/>
  <c r="BF6" i="3"/>
  <c r="BD6" i="3"/>
  <c r="BC6" i="3"/>
  <c r="BB6" i="3"/>
  <c r="BA6" i="3"/>
  <c r="AI6" i="3"/>
  <c r="BE6" i="3" s="1"/>
  <c r="G6" i="3"/>
  <c r="DK5" i="3"/>
  <c r="DJ5" i="3"/>
  <c r="DH5" i="3"/>
  <c r="DG5" i="3"/>
  <c r="DF5" i="3"/>
  <c r="DE5" i="3"/>
  <c r="DD5" i="3"/>
  <c r="DC5" i="3"/>
  <c r="DB5" i="3"/>
  <c r="DA5" i="3"/>
  <c r="CZ5" i="3"/>
  <c r="CY5" i="3"/>
  <c r="CX5" i="3"/>
  <c r="CV5" i="3"/>
  <c r="CU5" i="3"/>
  <c r="CT5" i="3"/>
  <c r="CS5" i="3"/>
  <c r="CP5" i="3"/>
  <c r="CA5" i="3"/>
  <c r="CW5" i="3" s="1"/>
  <c r="BS5" i="3"/>
  <c r="BP5" i="3"/>
  <c r="BO5" i="3"/>
  <c r="BN5" i="3"/>
  <c r="BM5" i="3"/>
  <c r="BL5" i="3"/>
  <c r="BK5" i="3"/>
  <c r="BJ5" i="3"/>
  <c r="BI5" i="3"/>
  <c r="BH5" i="3"/>
  <c r="BG5" i="3"/>
  <c r="BF5" i="3"/>
  <c r="BD5" i="3"/>
  <c r="BC5" i="3"/>
  <c r="BB5" i="3"/>
  <c r="BA5" i="3"/>
  <c r="AX5" i="3"/>
  <c r="AI5" i="3"/>
  <c r="AA5" i="3"/>
  <c r="AA136" i="3" s="1"/>
  <c r="DL4" i="3"/>
  <c r="DK4" i="3"/>
  <c r="DJ4" i="3"/>
  <c r="DH4" i="3"/>
  <c r="DG4" i="3"/>
  <c r="DF4" i="3"/>
  <c r="DE4" i="3"/>
  <c r="DD4" i="3"/>
  <c r="DC4" i="3"/>
  <c r="DB4" i="3"/>
  <c r="DA4" i="3"/>
  <c r="CZ4" i="3"/>
  <c r="CY4" i="3"/>
  <c r="CX4" i="3"/>
  <c r="CV4" i="3"/>
  <c r="CU4" i="3"/>
  <c r="CT4" i="3"/>
  <c r="CS4" i="3"/>
  <c r="CA4" i="3"/>
  <c r="BT4" i="3"/>
  <c r="BS4" i="3"/>
  <c r="BR4" i="3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D4" i="3"/>
  <c r="G4" i="3"/>
  <c r="BO3" i="3"/>
  <c r="CK3" i="3" s="1"/>
  <c r="AD4" i="2"/>
  <c r="DI140" i="2"/>
  <c r="CO140" i="2"/>
  <c r="CN140" i="2"/>
  <c r="CM140" i="2"/>
  <c r="CJ140" i="2"/>
  <c r="CI140" i="2"/>
  <c r="CH140" i="2"/>
  <c r="CG140" i="2"/>
  <c r="CF140" i="2"/>
  <c r="CE140" i="2"/>
  <c r="CD140" i="2"/>
  <c r="CC140" i="2"/>
  <c r="CB140" i="2"/>
  <c r="CA140" i="2"/>
  <c r="BZ140" i="2"/>
  <c r="BY140" i="2"/>
  <c r="BW140" i="2"/>
  <c r="AW140" i="2"/>
  <c r="AV140" i="2"/>
  <c r="AU140" i="2"/>
  <c r="AR140" i="2"/>
  <c r="AQ140" i="2"/>
  <c r="AP140" i="2"/>
  <c r="AO140" i="2"/>
  <c r="AN140" i="2"/>
  <c r="AM140" i="2"/>
  <c r="AL140" i="2"/>
  <c r="AK140" i="2"/>
  <c r="AJ140" i="2"/>
  <c r="AH140" i="2"/>
  <c r="AE140" i="2"/>
  <c r="Z140" i="2"/>
  <c r="Y140" i="2"/>
  <c r="W140" i="2"/>
  <c r="U140" i="2"/>
  <c r="T140" i="2"/>
  <c r="S140" i="2"/>
  <c r="R140" i="2"/>
  <c r="Q140" i="2"/>
  <c r="P140" i="2"/>
  <c r="O140" i="2"/>
  <c r="N140" i="2"/>
  <c r="M140" i="2"/>
  <c r="L140" i="2"/>
  <c r="K140" i="2"/>
  <c r="I140" i="2"/>
  <c r="H140" i="2"/>
  <c r="AB139" i="2"/>
  <c r="AB141" i="2" s="1"/>
  <c r="DI138" i="2"/>
  <c r="CM138" i="2"/>
  <c r="AU138" i="2"/>
  <c r="AA138" i="2"/>
  <c r="Y138" i="2"/>
  <c r="DI137" i="2"/>
  <c r="CO137" i="2"/>
  <c r="CN137" i="2"/>
  <c r="CM137" i="2"/>
  <c r="CL137" i="2"/>
  <c r="CK137" i="2"/>
  <c r="CJ137" i="2"/>
  <c r="CG137" i="2"/>
  <c r="CF137" i="2"/>
  <c r="CE137" i="2"/>
  <c r="CD137" i="2"/>
  <c r="CC137" i="2"/>
  <c r="BZ137" i="2"/>
  <c r="BY137" i="2"/>
  <c r="BX137" i="2"/>
  <c r="BW137" i="2"/>
  <c r="AW137" i="2"/>
  <c r="AV137" i="2"/>
  <c r="AU137" i="2"/>
  <c r="AT137" i="2"/>
  <c r="AS137" i="2"/>
  <c r="AR137" i="2"/>
  <c r="AO137" i="2"/>
  <c r="AN137" i="2"/>
  <c r="AM137" i="2"/>
  <c r="AL137" i="2"/>
  <c r="AK137" i="2"/>
  <c r="AH137" i="2"/>
  <c r="AG137" i="2"/>
  <c r="AF137" i="2"/>
  <c r="AE137" i="2"/>
  <c r="Z137" i="2"/>
  <c r="Y137" i="2"/>
  <c r="W137" i="2"/>
  <c r="V137" i="2"/>
  <c r="U137" i="2"/>
  <c r="S137" i="2"/>
  <c r="R137" i="2"/>
  <c r="Q137" i="2"/>
  <c r="P137" i="2"/>
  <c r="O137" i="2"/>
  <c r="N137" i="2"/>
  <c r="K137" i="2"/>
  <c r="J137" i="2"/>
  <c r="I137" i="2"/>
  <c r="H137" i="2"/>
  <c r="DI136" i="2"/>
  <c r="CO136" i="2"/>
  <c r="CN136" i="2"/>
  <c r="CM136" i="2"/>
  <c r="CL136" i="2"/>
  <c r="CK136" i="2"/>
  <c r="CH136" i="2"/>
  <c r="CG136" i="2"/>
  <c r="CF136" i="2"/>
  <c r="CE136" i="2"/>
  <c r="CD136" i="2"/>
  <c r="CC136" i="2"/>
  <c r="BZ136" i="2"/>
  <c r="BY136" i="2"/>
  <c r="BX136" i="2"/>
  <c r="BW136" i="2"/>
  <c r="AW136" i="2"/>
  <c r="AV136" i="2"/>
  <c r="AU136" i="2"/>
  <c r="AT136" i="2"/>
  <c r="AS136" i="2"/>
  <c r="AP136" i="2"/>
  <c r="AO136" i="2"/>
  <c r="AN136" i="2"/>
  <c r="AM136" i="2"/>
  <c r="AL136" i="2"/>
  <c r="AK136" i="2"/>
  <c r="AH136" i="2"/>
  <c r="AG136" i="2"/>
  <c r="AF136" i="2"/>
  <c r="AE136" i="2"/>
  <c r="Z136" i="2"/>
  <c r="Y136" i="2"/>
  <c r="W136" i="2"/>
  <c r="V136" i="2"/>
  <c r="U136" i="2"/>
  <c r="T136" i="2"/>
  <c r="S136" i="2"/>
  <c r="R136" i="2"/>
  <c r="Q136" i="2"/>
  <c r="P136" i="2"/>
  <c r="O136" i="2"/>
  <c r="N136" i="2"/>
  <c r="M136" i="2"/>
  <c r="K136" i="2"/>
  <c r="I136" i="2"/>
  <c r="H136" i="2"/>
  <c r="CN135" i="2"/>
  <c r="CM135" i="2"/>
  <c r="CL135" i="2"/>
  <c r="CJ135" i="2"/>
  <c r="CG135" i="2"/>
  <c r="CF135" i="2"/>
  <c r="CE135" i="2"/>
  <c r="CD135" i="2"/>
  <c r="CC135" i="2"/>
  <c r="CB135" i="2"/>
  <c r="CA135" i="2"/>
  <c r="BZ135" i="2"/>
  <c r="BX135" i="2"/>
  <c r="BW135" i="2"/>
  <c r="AV135" i="2"/>
  <c r="AU135" i="2"/>
  <c r="AT135" i="2"/>
  <c r="AR135" i="2"/>
  <c r="AO135" i="2"/>
  <c r="AN135" i="2"/>
  <c r="AM135" i="2"/>
  <c r="AL135" i="2"/>
  <c r="AK135" i="2"/>
  <c r="AJ135" i="2"/>
  <c r="AI135" i="2"/>
  <c r="AH135" i="2"/>
  <c r="AF135" i="2"/>
  <c r="AE135" i="2"/>
  <c r="Y135" i="2"/>
  <c r="X135" i="2"/>
  <c r="X139" i="2" s="1"/>
  <c r="X141" i="2" s="1"/>
  <c r="W135" i="2"/>
  <c r="U135" i="2"/>
  <c r="T135" i="2"/>
  <c r="R135" i="2"/>
  <c r="Q135" i="2"/>
  <c r="P135" i="2"/>
  <c r="O135" i="2"/>
  <c r="N135" i="2"/>
  <c r="L135" i="2"/>
  <c r="K135" i="2"/>
  <c r="I135" i="2"/>
  <c r="H135" i="2"/>
  <c r="DI134" i="2"/>
  <c r="CO134" i="2"/>
  <c r="CN134" i="2"/>
  <c r="CM134" i="2"/>
  <c r="CL134" i="2"/>
  <c r="CK134" i="2"/>
  <c r="CJ134" i="2"/>
  <c r="CI134" i="2"/>
  <c r="CH134" i="2"/>
  <c r="CG134" i="2"/>
  <c r="CF134" i="2"/>
  <c r="CE134" i="2"/>
  <c r="CD134" i="2"/>
  <c r="CC134" i="2"/>
  <c r="CB134" i="2"/>
  <c r="BZ134" i="2"/>
  <c r="BX134" i="2"/>
  <c r="BW134" i="2"/>
  <c r="BR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H134" i="2"/>
  <c r="AF134" i="2"/>
  <c r="AE134" i="2"/>
  <c r="Z134" i="2"/>
  <c r="Y134" i="2"/>
  <c r="W134" i="2"/>
  <c r="V134" i="2"/>
  <c r="U134" i="2"/>
  <c r="T134" i="2"/>
  <c r="S134" i="2"/>
  <c r="R134" i="2"/>
  <c r="Q134" i="2"/>
  <c r="P134" i="2"/>
  <c r="O134" i="2"/>
  <c r="N134" i="2"/>
  <c r="M134" i="2"/>
  <c r="K134" i="2"/>
  <c r="I134" i="2"/>
  <c r="H134" i="2"/>
  <c r="DI133" i="2"/>
  <c r="CO133" i="2"/>
  <c r="CN133" i="2"/>
  <c r="CM133" i="2"/>
  <c r="CL133" i="2"/>
  <c r="CK133" i="2"/>
  <c r="CJ133" i="2"/>
  <c r="CH133" i="2"/>
  <c r="CF133" i="2"/>
  <c r="CE133" i="2"/>
  <c r="CD133" i="2"/>
  <c r="CC133" i="2"/>
  <c r="CB133" i="2"/>
  <c r="CA133" i="2"/>
  <c r="BZ133" i="2"/>
  <c r="BX133" i="2"/>
  <c r="BW133" i="2"/>
  <c r="AW133" i="2"/>
  <c r="AV133" i="2"/>
  <c r="AU133" i="2"/>
  <c r="AT133" i="2"/>
  <c r="AS133" i="2"/>
  <c r="AR133" i="2"/>
  <c r="AP133" i="2"/>
  <c r="AN133" i="2"/>
  <c r="AM133" i="2"/>
  <c r="AL133" i="2"/>
  <c r="AK133" i="2"/>
  <c r="AJ133" i="2"/>
  <c r="AI133" i="2"/>
  <c r="AH133" i="2"/>
  <c r="AF133" i="2"/>
  <c r="AE133" i="2"/>
  <c r="Z133" i="2"/>
  <c r="Y133" i="2"/>
  <c r="W133" i="2"/>
  <c r="U133" i="2"/>
  <c r="T133" i="2"/>
  <c r="S133" i="2"/>
  <c r="Q133" i="2"/>
  <c r="P133" i="2"/>
  <c r="O133" i="2"/>
  <c r="N133" i="2"/>
  <c r="M133" i="2"/>
  <c r="L133" i="2"/>
  <c r="K133" i="2"/>
  <c r="I133" i="2"/>
  <c r="H133" i="2"/>
  <c r="DI132" i="2"/>
  <c r="CO132" i="2"/>
  <c r="CN132" i="2"/>
  <c r="CM132" i="2"/>
  <c r="CL132" i="2"/>
  <c r="CK132" i="2"/>
  <c r="CJ132" i="2"/>
  <c r="CI132" i="2"/>
  <c r="CH132" i="2"/>
  <c r="CF132" i="2"/>
  <c r="CE132" i="2"/>
  <c r="CD132" i="2"/>
  <c r="CC132" i="2"/>
  <c r="CB132" i="2"/>
  <c r="CA132" i="2"/>
  <c r="BX132" i="2"/>
  <c r="BW132" i="2"/>
  <c r="BR132" i="2"/>
  <c r="AW132" i="2"/>
  <c r="AV132" i="2"/>
  <c r="AU132" i="2"/>
  <c r="AT132" i="2"/>
  <c r="AS132" i="2"/>
  <c r="AR132" i="2"/>
  <c r="AQ132" i="2"/>
  <c r="AP132" i="2"/>
  <c r="AN132" i="2"/>
  <c r="AM132" i="2"/>
  <c r="AL132" i="2"/>
  <c r="AK132" i="2"/>
  <c r="AJ132" i="2"/>
  <c r="AI132" i="2"/>
  <c r="AF132" i="2"/>
  <c r="AE132" i="2"/>
  <c r="Z132" i="2"/>
  <c r="Y132" i="2"/>
  <c r="W132" i="2"/>
  <c r="V132" i="2"/>
  <c r="U132" i="2"/>
  <c r="T132" i="2"/>
  <c r="S132" i="2"/>
  <c r="M132" i="2"/>
  <c r="L132" i="2"/>
  <c r="I132" i="2"/>
  <c r="H132" i="2"/>
  <c r="DI128" i="2"/>
  <c r="CO128" i="2"/>
  <c r="CL128" i="2"/>
  <c r="CK128" i="2"/>
  <c r="CH128" i="2"/>
  <c r="CF128" i="2"/>
  <c r="CE128" i="2"/>
  <c r="CD128" i="2"/>
  <c r="CC128" i="2"/>
  <c r="CB128" i="2"/>
  <c r="BX128" i="2"/>
  <c r="BW128" i="2"/>
  <c r="BQ128" i="2"/>
  <c r="AW128" i="2"/>
  <c r="AU128" i="2"/>
  <c r="AT128" i="2"/>
  <c r="AS128" i="2"/>
  <c r="AP128" i="2"/>
  <c r="AN128" i="2"/>
  <c r="AM128" i="2"/>
  <c r="AL128" i="2"/>
  <c r="AK128" i="2"/>
  <c r="AJ128" i="2"/>
  <c r="AF128" i="2"/>
  <c r="Z128" i="2"/>
  <c r="Y128" i="2"/>
  <c r="X128" i="2"/>
  <c r="W128" i="2"/>
  <c r="T128" i="2"/>
  <c r="S128" i="2"/>
  <c r="M128" i="2"/>
  <c r="L128" i="2"/>
  <c r="I128" i="2"/>
  <c r="H128" i="2"/>
  <c r="DK127" i="2"/>
  <c r="DJ127" i="2"/>
  <c r="DH127" i="2"/>
  <c r="DG127" i="2"/>
  <c r="DF127" i="2"/>
  <c r="DE127" i="2"/>
  <c r="DD127" i="2"/>
  <c r="DC127" i="2"/>
  <c r="DB127" i="2"/>
  <c r="DA127" i="2"/>
  <c r="CZ127" i="2"/>
  <c r="CY127" i="2"/>
  <c r="CX127" i="2"/>
  <c r="CV127" i="2"/>
  <c r="CU127" i="2"/>
  <c r="CT127" i="2"/>
  <c r="CS127" i="2"/>
  <c r="CA127" i="2"/>
  <c r="BV127" i="2" s="1"/>
  <c r="BS127" i="2"/>
  <c r="BP127" i="2"/>
  <c r="BO127" i="2"/>
  <c r="BN127" i="2"/>
  <c r="BM127" i="2"/>
  <c r="BL127" i="2"/>
  <c r="BK127" i="2"/>
  <c r="BJ127" i="2"/>
  <c r="BI127" i="2"/>
  <c r="BH127" i="2"/>
  <c r="BG127" i="2"/>
  <c r="BF127" i="2"/>
  <c r="BD127" i="2"/>
  <c r="BC127" i="2"/>
  <c r="BB127" i="2"/>
  <c r="BA127" i="2"/>
  <c r="AI127" i="2"/>
  <c r="BE127" i="2" s="1"/>
  <c r="AA127" i="2"/>
  <c r="DL126" i="2"/>
  <c r="DK126" i="2"/>
  <c r="DJ126" i="2"/>
  <c r="DH126" i="2"/>
  <c r="DG126" i="2"/>
  <c r="DF126" i="2"/>
  <c r="DE126" i="2"/>
  <c r="DD126" i="2"/>
  <c r="DC126" i="2"/>
  <c r="DB126" i="2"/>
  <c r="DA126" i="2"/>
  <c r="CZ126" i="2"/>
  <c r="CY126" i="2"/>
  <c r="CX126" i="2"/>
  <c r="CV126" i="2"/>
  <c r="CU126" i="2"/>
  <c r="CT126" i="2"/>
  <c r="CS126" i="2"/>
  <c r="CA126" i="2"/>
  <c r="BT126" i="2"/>
  <c r="BS126" i="2"/>
  <c r="BP126" i="2"/>
  <c r="BO126" i="2"/>
  <c r="BN126" i="2"/>
  <c r="BM126" i="2"/>
  <c r="BL126" i="2"/>
  <c r="BK126" i="2"/>
  <c r="BJ126" i="2"/>
  <c r="BI126" i="2"/>
  <c r="BH126" i="2"/>
  <c r="BG126" i="2"/>
  <c r="BF126" i="2"/>
  <c r="BD126" i="2"/>
  <c r="BC126" i="2"/>
  <c r="BB126" i="2"/>
  <c r="BA126" i="2"/>
  <c r="AI126" i="2"/>
  <c r="BE126" i="2" s="1"/>
  <c r="G126" i="2"/>
  <c r="DL125" i="2"/>
  <c r="DK125" i="2"/>
  <c r="DJ125" i="2"/>
  <c r="DH125" i="2"/>
  <c r="DG125" i="2"/>
  <c r="DF125" i="2"/>
  <c r="DE125" i="2"/>
  <c r="DD125" i="2"/>
  <c r="DC125" i="2"/>
  <c r="DB125" i="2"/>
  <c r="DA125" i="2"/>
  <c r="CZ125" i="2"/>
  <c r="CY125" i="2"/>
  <c r="CX125" i="2"/>
  <c r="CV125" i="2"/>
  <c r="CU125" i="2"/>
  <c r="CT125" i="2"/>
  <c r="CS125" i="2"/>
  <c r="CA125" i="2"/>
  <c r="CW125" i="2" s="1"/>
  <c r="BT125" i="2"/>
  <c r="BS125" i="2"/>
  <c r="BP125" i="2"/>
  <c r="BO125" i="2"/>
  <c r="BN125" i="2"/>
  <c r="BM125" i="2"/>
  <c r="BL125" i="2"/>
  <c r="BK125" i="2"/>
  <c r="BJ125" i="2"/>
  <c r="BI125" i="2"/>
  <c r="BH125" i="2"/>
  <c r="BG125" i="2"/>
  <c r="BF125" i="2"/>
  <c r="BD125" i="2"/>
  <c r="BC125" i="2"/>
  <c r="BB125" i="2"/>
  <c r="BA125" i="2"/>
  <c r="AI125" i="2"/>
  <c r="BE125" i="2" s="1"/>
  <c r="G125" i="2"/>
  <c r="DL124" i="2"/>
  <c r="DK124" i="2"/>
  <c r="DJ124" i="2"/>
  <c r="DH124" i="2"/>
  <c r="DG124" i="2"/>
  <c r="DF124" i="2"/>
  <c r="DE124" i="2"/>
  <c r="DD124" i="2"/>
  <c r="DC124" i="2"/>
  <c r="DB124" i="2"/>
  <c r="DA124" i="2"/>
  <c r="CZ124" i="2"/>
  <c r="CY124" i="2"/>
  <c r="CX124" i="2"/>
  <c r="CW124" i="2"/>
  <c r="CV124" i="2"/>
  <c r="CU124" i="2"/>
  <c r="CT124" i="2"/>
  <c r="CS124" i="2"/>
  <c r="BV124" i="2"/>
  <c r="BT124" i="2"/>
  <c r="BS124" i="2"/>
  <c r="BP124" i="2"/>
  <c r="BO124" i="2"/>
  <c r="BN124" i="2"/>
  <c r="BM124" i="2"/>
  <c r="BL124" i="2"/>
  <c r="BK124" i="2"/>
  <c r="BJ124" i="2"/>
  <c r="BI124" i="2"/>
  <c r="BH124" i="2"/>
  <c r="BG124" i="2"/>
  <c r="BF124" i="2"/>
  <c r="BE124" i="2"/>
  <c r="BD124" i="2"/>
  <c r="BC124" i="2"/>
  <c r="BB124" i="2"/>
  <c r="BA124" i="2"/>
  <c r="AD124" i="2"/>
  <c r="G124" i="2"/>
  <c r="DL123" i="2"/>
  <c r="DK123" i="2"/>
  <c r="DJ123" i="2"/>
  <c r="DH123" i="2"/>
  <c r="DG123" i="2"/>
  <c r="DF123" i="2"/>
  <c r="DE123" i="2"/>
  <c r="DD123" i="2"/>
  <c r="DC123" i="2"/>
  <c r="DB123" i="2"/>
  <c r="DA123" i="2"/>
  <c r="CZ123" i="2"/>
  <c r="CY123" i="2"/>
  <c r="CX123" i="2"/>
  <c r="CW123" i="2"/>
  <c r="CV123" i="2"/>
  <c r="CU123" i="2"/>
  <c r="CT123" i="2"/>
  <c r="CS123" i="2"/>
  <c r="BV123" i="2"/>
  <c r="BT123" i="2"/>
  <c r="BS123" i="2"/>
  <c r="BP123" i="2"/>
  <c r="BO123" i="2"/>
  <c r="BN123" i="2"/>
  <c r="BM123" i="2"/>
  <c r="BL123" i="2"/>
  <c r="BK123" i="2"/>
  <c r="BJ123" i="2"/>
  <c r="BI123" i="2"/>
  <c r="BH123" i="2"/>
  <c r="BG123" i="2"/>
  <c r="BF123" i="2"/>
  <c r="BD123" i="2"/>
  <c r="BC123" i="2"/>
  <c r="BB123" i="2"/>
  <c r="BA123" i="2"/>
  <c r="AI123" i="2"/>
  <c r="G123" i="2"/>
  <c r="BU123" i="2" s="1"/>
  <c r="CQ123" i="2" s="1"/>
  <c r="DL122" i="2"/>
  <c r="DK122" i="2"/>
  <c r="DJ122" i="2"/>
  <c r="DH122" i="2"/>
  <c r="DG122" i="2"/>
  <c r="DF122" i="2"/>
  <c r="DE122" i="2"/>
  <c r="DD122" i="2"/>
  <c r="DC122" i="2"/>
  <c r="DB122" i="2"/>
  <c r="DA122" i="2"/>
  <c r="CZ122" i="2"/>
  <c r="CY122" i="2"/>
  <c r="CX122" i="2"/>
  <c r="CV122" i="2"/>
  <c r="CU122" i="2"/>
  <c r="CT122" i="2"/>
  <c r="CS122" i="2"/>
  <c r="CA122" i="2"/>
  <c r="BT122" i="2"/>
  <c r="BS122" i="2"/>
  <c r="BP122" i="2"/>
  <c r="BO122" i="2"/>
  <c r="BN122" i="2"/>
  <c r="BM122" i="2"/>
  <c r="BL122" i="2"/>
  <c r="BK122" i="2"/>
  <c r="BJ122" i="2"/>
  <c r="BI122" i="2"/>
  <c r="BH122" i="2"/>
  <c r="BG122" i="2"/>
  <c r="BF122" i="2"/>
  <c r="BD122" i="2"/>
  <c r="BC122" i="2"/>
  <c r="BB122" i="2"/>
  <c r="BA122" i="2"/>
  <c r="AI122" i="2"/>
  <c r="G122" i="2"/>
  <c r="CN121" i="2"/>
  <c r="CJ121" i="2"/>
  <c r="AV121" i="2"/>
  <c r="AR121" i="2"/>
  <c r="U121" i="2"/>
  <c r="G121" i="2"/>
  <c r="DL120" i="2"/>
  <c r="DK120" i="2"/>
  <c r="DJ120" i="2"/>
  <c r="DH120" i="2"/>
  <c r="DG120" i="2"/>
  <c r="DF120" i="2"/>
  <c r="DD120" i="2"/>
  <c r="DC120" i="2"/>
  <c r="DB120" i="2"/>
  <c r="DA120" i="2"/>
  <c r="CZ120" i="2"/>
  <c r="CY120" i="2"/>
  <c r="CX120" i="2"/>
  <c r="CW120" i="2"/>
  <c r="CV120" i="2"/>
  <c r="CU120" i="2"/>
  <c r="CT120" i="2"/>
  <c r="CS120" i="2"/>
  <c r="CI120" i="2"/>
  <c r="CI128" i="2" s="1"/>
  <c r="BT120" i="2"/>
  <c r="BS120" i="2"/>
  <c r="BR120" i="2"/>
  <c r="BR133" i="2" s="1"/>
  <c r="BP120" i="2"/>
  <c r="BO120" i="2"/>
  <c r="BN120" i="2"/>
  <c r="BL120" i="2"/>
  <c r="BK120" i="2"/>
  <c r="BJ120" i="2"/>
  <c r="BI120" i="2"/>
  <c r="BH120" i="2"/>
  <c r="BG120" i="2"/>
  <c r="BF120" i="2"/>
  <c r="BE120" i="2"/>
  <c r="BD120" i="2"/>
  <c r="BC120" i="2"/>
  <c r="BB120" i="2"/>
  <c r="BA120" i="2"/>
  <c r="AQ120" i="2"/>
  <c r="AQ128" i="2" s="1"/>
  <c r="G120" i="2"/>
  <c r="DL119" i="2"/>
  <c r="DK119" i="2"/>
  <c r="DJ119" i="2"/>
  <c r="DH119" i="2"/>
  <c r="DF119" i="2"/>
  <c r="DE119" i="2"/>
  <c r="DD119" i="2"/>
  <c r="DC119" i="2"/>
  <c r="DB119" i="2"/>
  <c r="DA119" i="2"/>
  <c r="CZ119" i="2"/>
  <c r="CY119" i="2"/>
  <c r="CX119" i="2"/>
  <c r="CW119" i="2"/>
  <c r="CV119" i="2"/>
  <c r="CT119" i="2"/>
  <c r="CS119" i="2"/>
  <c r="BY119" i="2"/>
  <c r="BT119" i="2"/>
  <c r="BS119" i="2"/>
  <c r="BP119" i="2"/>
  <c r="BN119" i="2"/>
  <c r="BM119" i="2"/>
  <c r="BL119" i="2"/>
  <c r="BK119" i="2"/>
  <c r="BJ119" i="2"/>
  <c r="BI119" i="2"/>
  <c r="BH119" i="2"/>
  <c r="BG119" i="2"/>
  <c r="BF119" i="2"/>
  <c r="BE119" i="2"/>
  <c r="BD119" i="2"/>
  <c r="BB119" i="2"/>
  <c r="BA119" i="2"/>
  <c r="AD119" i="2"/>
  <c r="V119" i="2"/>
  <c r="V128" i="2" s="1"/>
  <c r="J119" i="2"/>
  <c r="BC119" i="2" s="1"/>
  <c r="DK118" i="2"/>
  <c r="DJ118" i="2"/>
  <c r="DH118" i="2"/>
  <c r="DG118" i="2"/>
  <c r="DF118" i="2"/>
  <c r="DE118" i="2"/>
  <c r="DD118" i="2"/>
  <c r="DC118" i="2"/>
  <c r="DB118" i="2"/>
  <c r="DA118" i="2"/>
  <c r="CZ118" i="2"/>
  <c r="CY118" i="2"/>
  <c r="CX118" i="2"/>
  <c r="CW118" i="2"/>
  <c r="CV118" i="2"/>
  <c r="CU118" i="2"/>
  <c r="CT118" i="2"/>
  <c r="CS118" i="2"/>
  <c r="CP118" i="2"/>
  <c r="BV118" i="2" s="1"/>
  <c r="BS118" i="2"/>
  <c r="BP118" i="2"/>
  <c r="BO118" i="2"/>
  <c r="BN118" i="2"/>
  <c r="BM118" i="2"/>
  <c r="BL118" i="2"/>
  <c r="BK118" i="2"/>
  <c r="BJ118" i="2"/>
  <c r="BI118" i="2"/>
  <c r="BH118" i="2"/>
  <c r="BG118" i="2"/>
  <c r="BF118" i="2"/>
  <c r="BE118" i="2"/>
  <c r="BD118" i="2"/>
  <c r="BC118" i="2"/>
  <c r="BB118" i="2"/>
  <c r="BA118" i="2"/>
  <c r="AX118" i="2"/>
  <c r="G118" i="2"/>
  <c r="DL117" i="2"/>
  <c r="DK117" i="2"/>
  <c r="DJ117" i="2"/>
  <c r="DH117" i="2"/>
  <c r="DG117" i="2"/>
  <c r="DF117" i="2"/>
  <c r="DE117" i="2"/>
  <c r="DD117" i="2"/>
  <c r="DC117" i="2"/>
  <c r="DB117" i="2"/>
  <c r="DA117" i="2"/>
  <c r="CZ117" i="2"/>
  <c r="CY117" i="2"/>
  <c r="CX117" i="2"/>
  <c r="CW117" i="2"/>
  <c r="CV117" i="2"/>
  <c r="CU117" i="2"/>
  <c r="CT117" i="2"/>
  <c r="CS117" i="2"/>
  <c r="BV117" i="2"/>
  <c r="BT117" i="2"/>
  <c r="BS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D117" i="2"/>
  <c r="G117" i="2"/>
  <c r="DK116" i="2"/>
  <c r="DJ116" i="2"/>
  <c r="DH116" i="2"/>
  <c r="DG116" i="2"/>
  <c r="DF116" i="2"/>
  <c r="DE116" i="2"/>
  <c r="DD116" i="2"/>
  <c r="DC116" i="2"/>
  <c r="DB116" i="2"/>
  <c r="DA116" i="2"/>
  <c r="CZ116" i="2"/>
  <c r="CY116" i="2"/>
  <c r="CX116" i="2"/>
  <c r="CW116" i="2"/>
  <c r="CV116" i="2"/>
  <c r="CU116" i="2"/>
  <c r="CT116" i="2"/>
  <c r="CS116" i="2"/>
  <c r="BV116" i="2"/>
  <c r="BS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BC116" i="2"/>
  <c r="BB116" i="2"/>
  <c r="BA116" i="2"/>
  <c r="AX116" i="2"/>
  <c r="AD116" i="2" s="1"/>
  <c r="AA116" i="2"/>
  <c r="DL116" i="2" s="1"/>
  <c r="DK115" i="2"/>
  <c r="DJ115" i="2"/>
  <c r="DH115" i="2"/>
  <c r="DG115" i="2"/>
  <c r="DF115" i="2"/>
  <c r="DE115" i="2"/>
  <c r="DD115" i="2"/>
  <c r="DB115" i="2"/>
  <c r="DA115" i="2"/>
  <c r="CZ115" i="2"/>
  <c r="CY115" i="2"/>
  <c r="CX115" i="2"/>
  <c r="CW115" i="2"/>
  <c r="CV115" i="2"/>
  <c r="CT115" i="2"/>
  <c r="CS115" i="2"/>
  <c r="CP115" i="2"/>
  <c r="CG115" i="2"/>
  <c r="BY115" i="2"/>
  <c r="BS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BD115" i="2"/>
  <c r="BB115" i="2"/>
  <c r="BA115" i="2"/>
  <c r="AX115" i="2"/>
  <c r="AG115" i="2"/>
  <c r="BC115" i="2" s="1"/>
  <c r="AA115" i="2"/>
  <c r="DL114" i="2"/>
  <c r="DK114" i="2"/>
  <c r="DJ114" i="2"/>
  <c r="DH114" i="2"/>
  <c r="DG114" i="2"/>
  <c r="DF114" i="2"/>
  <c r="DE114" i="2"/>
  <c r="DD114" i="2"/>
  <c r="DC114" i="2"/>
  <c r="DB114" i="2"/>
  <c r="DA114" i="2"/>
  <c r="CZ114" i="2"/>
  <c r="CY114" i="2"/>
  <c r="CX114" i="2"/>
  <c r="CW114" i="2"/>
  <c r="CV114" i="2"/>
  <c r="CT114" i="2"/>
  <c r="CS114" i="2"/>
  <c r="BY114" i="2"/>
  <c r="CU114" i="2" s="1"/>
  <c r="BT114" i="2"/>
  <c r="BS114" i="2"/>
  <c r="BP114" i="2"/>
  <c r="BO114" i="2"/>
  <c r="BN114" i="2"/>
  <c r="BM114" i="2"/>
  <c r="BL114" i="2"/>
  <c r="BK114" i="2"/>
  <c r="BJ114" i="2"/>
  <c r="BI114" i="2"/>
  <c r="BH114" i="2"/>
  <c r="BG114" i="2"/>
  <c r="BF114" i="2"/>
  <c r="BE114" i="2"/>
  <c r="BD114" i="2"/>
  <c r="BB114" i="2"/>
  <c r="BA114" i="2"/>
  <c r="AG114" i="2"/>
  <c r="G114" i="2"/>
  <c r="DL113" i="2"/>
  <c r="DK113" i="2"/>
  <c r="DJ113" i="2"/>
  <c r="DH113" i="2"/>
  <c r="DG113" i="2"/>
  <c r="DF113" i="2"/>
  <c r="DE113" i="2"/>
  <c r="DD113" i="2"/>
  <c r="DC113" i="2"/>
  <c r="DB113" i="2"/>
  <c r="DA113" i="2"/>
  <c r="CZ113" i="2"/>
  <c r="CY113" i="2"/>
  <c r="CX113" i="2"/>
  <c r="CW113" i="2"/>
  <c r="CV113" i="2"/>
  <c r="CT113" i="2"/>
  <c r="CS113" i="2"/>
  <c r="BY113" i="2"/>
  <c r="CU113" i="2" s="1"/>
  <c r="BT113" i="2"/>
  <c r="BS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BB113" i="2"/>
  <c r="BA113" i="2"/>
  <c r="AG113" i="2"/>
  <c r="G113" i="2"/>
  <c r="DK112" i="2"/>
  <c r="DJ112" i="2"/>
  <c r="DH112" i="2"/>
  <c r="DG112" i="2"/>
  <c r="DF112" i="2"/>
  <c r="DE112" i="2"/>
  <c r="DD112" i="2"/>
  <c r="DB112" i="2"/>
  <c r="DA112" i="2"/>
  <c r="CZ112" i="2"/>
  <c r="CY112" i="2"/>
  <c r="CX112" i="2"/>
  <c r="CW112" i="2"/>
  <c r="CV112" i="2"/>
  <c r="CT112" i="2"/>
  <c r="CS112" i="2"/>
  <c r="CP112" i="2"/>
  <c r="BY112" i="2"/>
  <c r="BS112" i="2"/>
  <c r="BP112" i="2"/>
  <c r="BO112" i="2"/>
  <c r="BN112" i="2"/>
  <c r="BM112" i="2"/>
  <c r="BL112" i="2"/>
  <c r="BJ112" i="2"/>
  <c r="BI112" i="2"/>
  <c r="BH112" i="2"/>
  <c r="BG112" i="2"/>
  <c r="BF112" i="2"/>
  <c r="BE112" i="2"/>
  <c r="BD112" i="2"/>
  <c r="BB112" i="2"/>
  <c r="BA112" i="2"/>
  <c r="AX112" i="2"/>
  <c r="AO112" i="2"/>
  <c r="AO133" i="2" s="1"/>
  <c r="AG112" i="2"/>
  <c r="AA112" i="2"/>
  <c r="R112" i="2"/>
  <c r="DL111" i="2"/>
  <c r="DK111" i="2"/>
  <c r="DJ111" i="2"/>
  <c r="DH111" i="2"/>
  <c r="DG111" i="2"/>
  <c r="DF111" i="2"/>
  <c r="DE111" i="2"/>
  <c r="DD111" i="2"/>
  <c r="DB111" i="2"/>
  <c r="DA111" i="2"/>
  <c r="CZ111" i="2"/>
  <c r="CY111" i="2"/>
  <c r="CX111" i="2"/>
  <c r="CW111" i="2"/>
  <c r="CU111" i="2"/>
  <c r="CT111" i="2"/>
  <c r="CS111" i="2"/>
  <c r="CG111" i="2"/>
  <c r="BZ111" i="2"/>
  <c r="BZ132" i="2" s="1"/>
  <c r="BT111" i="2"/>
  <c r="BS111" i="2"/>
  <c r="BP111" i="2"/>
  <c r="BO111" i="2"/>
  <c r="BN111" i="2"/>
  <c r="BM111" i="2"/>
  <c r="BL111" i="2"/>
  <c r="BJ111" i="2"/>
  <c r="BI111" i="2"/>
  <c r="BH111" i="2"/>
  <c r="BG111" i="2"/>
  <c r="BF111" i="2"/>
  <c r="BE111" i="2"/>
  <c r="BC111" i="2"/>
  <c r="BB111" i="2"/>
  <c r="BA111" i="2"/>
  <c r="AO111" i="2"/>
  <c r="AH111" i="2"/>
  <c r="AH132" i="2" s="1"/>
  <c r="R111" i="2"/>
  <c r="G111" i="2" s="1"/>
  <c r="DK110" i="2"/>
  <c r="DJ110" i="2"/>
  <c r="DH110" i="2"/>
  <c r="DG110" i="2"/>
  <c r="DF110" i="2"/>
  <c r="DE110" i="2"/>
  <c r="DD110" i="2"/>
  <c r="DA110" i="2"/>
  <c r="CZ110" i="2"/>
  <c r="CY110" i="2"/>
  <c r="CX110" i="2"/>
  <c r="CW110" i="2"/>
  <c r="CV110" i="2"/>
  <c r="CT110" i="2"/>
  <c r="CS110" i="2"/>
  <c r="CP110" i="2"/>
  <c r="CG110" i="2"/>
  <c r="DC110" i="2" s="1"/>
  <c r="BY110" i="2"/>
  <c r="BS110" i="2"/>
  <c r="BP110" i="2"/>
  <c r="BO110" i="2"/>
  <c r="BN110" i="2"/>
  <c r="BM110" i="2"/>
  <c r="BL110" i="2"/>
  <c r="BI110" i="2"/>
  <c r="BH110" i="2"/>
  <c r="BG110" i="2"/>
  <c r="BF110" i="2"/>
  <c r="BE110" i="2"/>
  <c r="BD110" i="2"/>
  <c r="BB110" i="2"/>
  <c r="BA110" i="2"/>
  <c r="AX110" i="2"/>
  <c r="AX132" i="2" s="1"/>
  <c r="AO110" i="2"/>
  <c r="AG110" i="2"/>
  <c r="BC110" i="2" s="1"/>
  <c r="AA110" i="2"/>
  <c r="R110" i="2"/>
  <c r="Q110" i="2"/>
  <c r="DB110" i="2" s="1"/>
  <c r="DK109" i="2"/>
  <c r="DJ109" i="2"/>
  <c r="DH109" i="2"/>
  <c r="DG109" i="2"/>
  <c r="DF109" i="2"/>
  <c r="DE109" i="2"/>
  <c r="DE132" i="2" s="1"/>
  <c r="DD109" i="2"/>
  <c r="DB109" i="2"/>
  <c r="CX109" i="2"/>
  <c r="CW109" i="2"/>
  <c r="CT109" i="2"/>
  <c r="CS109" i="2"/>
  <c r="BY109" i="2"/>
  <c r="BV109" i="2" s="1"/>
  <c r="BS109" i="2"/>
  <c r="BP109" i="2"/>
  <c r="BO109" i="2"/>
  <c r="BN109" i="2"/>
  <c r="BM109" i="2"/>
  <c r="BL109" i="2"/>
  <c r="BJ109" i="2"/>
  <c r="BF109" i="2"/>
  <c r="BE109" i="2"/>
  <c r="BB109" i="2"/>
  <c r="BA109" i="2"/>
  <c r="AG109" i="2"/>
  <c r="AD109" i="2"/>
  <c r="AA109" i="2"/>
  <c r="R109" i="2"/>
  <c r="BK109" i="2" s="1"/>
  <c r="P109" i="2"/>
  <c r="P132" i="2" s="1"/>
  <c r="O109" i="2"/>
  <c r="O128" i="2" s="1"/>
  <c r="N109" i="2"/>
  <c r="N132" i="2" s="1"/>
  <c r="K109" i="2"/>
  <c r="K128" i="2" s="1"/>
  <c r="J109" i="2"/>
  <c r="DI108" i="2"/>
  <c r="CO108" i="2"/>
  <c r="CN108" i="2"/>
  <c r="CJ108" i="2"/>
  <c r="CI108" i="2"/>
  <c r="CH108" i="2"/>
  <c r="CG108" i="2"/>
  <c r="CF108" i="2"/>
  <c r="CE108" i="2"/>
  <c r="CD108" i="2"/>
  <c r="CB108" i="2"/>
  <c r="CA108" i="2"/>
  <c r="BY108" i="2"/>
  <c r="BW108" i="2"/>
  <c r="BQ108" i="2"/>
  <c r="AW108" i="2"/>
  <c r="AV108" i="2"/>
  <c r="AU108" i="2"/>
  <c r="AR108" i="2"/>
  <c r="AQ108" i="2"/>
  <c r="AP108" i="2"/>
  <c r="AO108" i="2"/>
  <c r="AN108" i="2"/>
  <c r="AM108" i="2"/>
  <c r="AL108" i="2"/>
  <c r="AK108" i="2"/>
  <c r="AJ108" i="2"/>
  <c r="AH108" i="2"/>
  <c r="Z108" i="2"/>
  <c r="Y108" i="2"/>
  <c r="X108" i="2"/>
  <c r="W108" i="2"/>
  <c r="U108" i="2"/>
  <c r="T108" i="2"/>
  <c r="S108" i="2"/>
  <c r="R108" i="2"/>
  <c r="Q108" i="2"/>
  <c r="P108" i="2"/>
  <c r="O108" i="2"/>
  <c r="N108" i="2"/>
  <c r="M108" i="2"/>
  <c r="L108" i="2"/>
  <c r="K108" i="2"/>
  <c r="I108" i="2"/>
  <c r="H108" i="2"/>
  <c r="DL107" i="2"/>
  <c r="DK107" i="2"/>
  <c r="DJ107" i="2"/>
  <c r="DH107" i="2"/>
  <c r="DF107" i="2"/>
  <c r="DE107" i="2"/>
  <c r="DD107" i="2"/>
  <c r="DC107" i="2"/>
  <c r="DB107" i="2"/>
  <c r="DA107" i="2"/>
  <c r="CZ107" i="2"/>
  <c r="CY107" i="2"/>
  <c r="CX107" i="2"/>
  <c r="CW107" i="2"/>
  <c r="CV107" i="2"/>
  <c r="CU107" i="2"/>
  <c r="CT107" i="2"/>
  <c r="CS107" i="2"/>
  <c r="CK107" i="2"/>
  <c r="CK140" i="2" s="1"/>
  <c r="BT107" i="2"/>
  <c r="BS107" i="2"/>
  <c r="BP107" i="2"/>
  <c r="BN107" i="2"/>
  <c r="BM107" i="2"/>
  <c r="BL107" i="2"/>
  <c r="BK107" i="2"/>
  <c r="BJ107" i="2"/>
  <c r="BI107" i="2"/>
  <c r="BH107" i="2"/>
  <c r="BG107" i="2"/>
  <c r="BF107" i="2"/>
  <c r="BE107" i="2"/>
  <c r="BD107" i="2"/>
  <c r="BB107" i="2"/>
  <c r="BA107" i="2"/>
  <c r="AS107" i="2"/>
  <c r="V107" i="2"/>
  <c r="V108" i="2" s="1"/>
  <c r="J107" i="2"/>
  <c r="J140" i="2" s="1"/>
  <c r="DL106" i="2"/>
  <c r="DK106" i="2"/>
  <c r="DJ106" i="2"/>
  <c r="DG106" i="2"/>
  <c r="DF106" i="2"/>
  <c r="DE106" i="2"/>
  <c r="DD106" i="2"/>
  <c r="DC106" i="2"/>
  <c r="DB106" i="2"/>
  <c r="DA106" i="2"/>
  <c r="CZ106" i="2"/>
  <c r="CY106" i="2"/>
  <c r="CX106" i="2"/>
  <c r="CW106" i="2"/>
  <c r="CV106" i="2"/>
  <c r="CU106" i="2"/>
  <c r="CT106" i="2"/>
  <c r="CS106" i="2"/>
  <c r="CL106" i="2"/>
  <c r="BT106" i="2"/>
  <c r="BS106" i="2"/>
  <c r="BO106" i="2"/>
  <c r="BN106" i="2"/>
  <c r="BM106" i="2"/>
  <c r="BL106" i="2"/>
  <c r="BK106" i="2"/>
  <c r="BJ106" i="2"/>
  <c r="BI106" i="2"/>
  <c r="BH106" i="2"/>
  <c r="BG106" i="2"/>
  <c r="BF106" i="2"/>
  <c r="BE106" i="2"/>
  <c r="BD106" i="2"/>
  <c r="BC106" i="2"/>
  <c r="BB106" i="2"/>
  <c r="BA106" i="2"/>
  <c r="AT106" i="2"/>
  <c r="BP106" i="2" s="1"/>
  <c r="G106" i="2"/>
  <c r="DL105" i="2"/>
  <c r="DK105" i="2"/>
  <c r="DJ105" i="2"/>
  <c r="DG105" i="2"/>
  <c r="DF105" i="2"/>
  <c r="DE105" i="2"/>
  <c r="DD105" i="2"/>
  <c r="DC105" i="2"/>
  <c r="DB105" i="2"/>
  <c r="DA105" i="2"/>
  <c r="CZ105" i="2"/>
  <c r="CY105" i="2"/>
  <c r="CX105" i="2"/>
  <c r="CW105" i="2"/>
  <c r="CV105" i="2"/>
  <c r="CU105" i="2"/>
  <c r="CT105" i="2"/>
  <c r="CS105" i="2"/>
  <c r="CL105" i="2"/>
  <c r="DH105" i="2" s="1"/>
  <c r="BT105" i="2"/>
  <c r="BS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T105" i="2"/>
  <c r="G105" i="2"/>
  <c r="DL104" i="2"/>
  <c r="DK104" i="2"/>
  <c r="DJ104" i="2"/>
  <c r="DH104" i="2"/>
  <c r="DG104" i="2"/>
  <c r="DF104" i="2"/>
  <c r="DE104" i="2"/>
  <c r="DD104" i="2"/>
  <c r="DC104" i="2"/>
  <c r="DB104" i="2"/>
  <c r="DA104" i="2"/>
  <c r="CZ104" i="2"/>
  <c r="CY104" i="2"/>
  <c r="CX104" i="2"/>
  <c r="CW104" i="2"/>
  <c r="CV104" i="2"/>
  <c r="CU104" i="2"/>
  <c r="CS104" i="2"/>
  <c r="BX104" i="2"/>
  <c r="BX140" i="2" s="1"/>
  <c r="BT104" i="2"/>
  <c r="BS104" i="2"/>
  <c r="BO104" i="2"/>
  <c r="BN104" i="2"/>
  <c r="BM104" i="2"/>
  <c r="BL104" i="2"/>
  <c r="BK104" i="2"/>
  <c r="BJ104" i="2"/>
  <c r="BI104" i="2"/>
  <c r="BH104" i="2"/>
  <c r="BG104" i="2"/>
  <c r="BF104" i="2"/>
  <c r="BD104" i="2"/>
  <c r="BA104" i="2"/>
  <c r="AT104" i="2"/>
  <c r="BP104" i="2" s="1"/>
  <c r="AI104" i="2"/>
  <c r="AI140" i="2" s="1"/>
  <c r="AG104" i="2"/>
  <c r="BC104" i="2" s="1"/>
  <c r="AF104" i="2"/>
  <c r="G104" i="2"/>
  <c r="DK103" i="2"/>
  <c r="DJ103" i="2"/>
  <c r="DH103" i="2"/>
  <c r="DG103" i="2"/>
  <c r="DF103" i="2"/>
  <c r="DE103" i="2"/>
  <c r="DD103" i="2"/>
  <c r="DC103" i="2"/>
  <c r="DB103" i="2"/>
  <c r="DA103" i="2"/>
  <c r="CZ103" i="2"/>
  <c r="CY103" i="2"/>
  <c r="CX103" i="2"/>
  <c r="CW103" i="2"/>
  <c r="CV103" i="2"/>
  <c r="CU103" i="2"/>
  <c r="CT103" i="2"/>
  <c r="CS103" i="2"/>
  <c r="CP103" i="2"/>
  <c r="BV103" i="2" s="1"/>
  <c r="BS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X103" i="2"/>
  <c r="BT103" i="2" s="1"/>
  <c r="G103" i="2"/>
  <c r="DK102" i="2"/>
  <c r="DJ102" i="2"/>
  <c r="DG102" i="2"/>
  <c r="DF102" i="2"/>
  <c r="DE102" i="2"/>
  <c r="DD102" i="2"/>
  <c r="DC102" i="2"/>
  <c r="DB102" i="2"/>
  <c r="DA102" i="2"/>
  <c r="CZ102" i="2"/>
  <c r="CY102" i="2"/>
  <c r="CX102" i="2"/>
  <c r="CW102" i="2"/>
  <c r="CV102" i="2"/>
  <c r="CU102" i="2"/>
  <c r="CT102" i="2"/>
  <c r="CS102" i="2"/>
  <c r="CP102" i="2"/>
  <c r="CL102" i="2"/>
  <c r="BS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C102" i="2"/>
  <c r="BB102" i="2"/>
  <c r="BA102" i="2"/>
  <c r="AX102" i="2"/>
  <c r="AT102" i="2"/>
  <c r="AA102" i="2"/>
  <c r="DK101" i="2"/>
  <c r="DJ101" i="2"/>
  <c r="DG101" i="2"/>
  <c r="DF101" i="2"/>
  <c r="DE101" i="2"/>
  <c r="DD101" i="2"/>
  <c r="DC101" i="2"/>
  <c r="DB101" i="2"/>
  <c r="DA101" i="2"/>
  <c r="CZ101" i="2"/>
  <c r="CY101" i="2"/>
  <c r="CX101" i="2"/>
  <c r="CW101" i="2"/>
  <c r="CV101" i="2"/>
  <c r="CU101" i="2"/>
  <c r="CT101" i="2"/>
  <c r="CS101" i="2"/>
  <c r="CL101" i="2"/>
  <c r="DH101" i="2" s="1"/>
  <c r="BS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T101" i="2"/>
  <c r="AD101" i="2" s="1"/>
  <c r="AA101" i="2"/>
  <c r="BT101" i="2" s="1"/>
  <c r="DL100" i="2"/>
  <c r="DK100" i="2"/>
  <c r="DJ100" i="2"/>
  <c r="DG100" i="2"/>
  <c r="DF100" i="2"/>
  <c r="DE100" i="2"/>
  <c r="DD100" i="2"/>
  <c r="DC100" i="2"/>
  <c r="DB100" i="2"/>
  <c r="DA100" i="2"/>
  <c r="CZ100" i="2"/>
  <c r="CY100" i="2"/>
  <c r="CX100" i="2"/>
  <c r="CW100" i="2"/>
  <c r="CV100" i="2"/>
  <c r="CU100" i="2"/>
  <c r="CT100" i="2"/>
  <c r="CS100" i="2"/>
  <c r="CL100" i="2"/>
  <c r="DH100" i="2" s="1"/>
  <c r="BT100" i="2"/>
  <c r="BS100" i="2"/>
  <c r="BR100" i="2"/>
  <c r="BR140" i="2" s="1"/>
  <c r="BO100" i="2"/>
  <c r="BN100" i="2"/>
  <c r="BM100" i="2"/>
  <c r="BL100" i="2"/>
  <c r="BK100" i="2"/>
  <c r="BJ100" i="2"/>
  <c r="BI100" i="2"/>
  <c r="BH100" i="2"/>
  <c r="BG100" i="2"/>
  <c r="BF100" i="2"/>
  <c r="BE100" i="2"/>
  <c r="BD100" i="2"/>
  <c r="BC100" i="2"/>
  <c r="BB100" i="2"/>
  <c r="BA100" i="2"/>
  <c r="AT100" i="2"/>
  <c r="G100" i="2"/>
  <c r="DL99" i="2"/>
  <c r="DK99" i="2"/>
  <c r="DJ99" i="2"/>
  <c r="DH99" i="2"/>
  <c r="DG99" i="2"/>
  <c r="DF99" i="2"/>
  <c r="DE99" i="2"/>
  <c r="DD99" i="2"/>
  <c r="DC99" i="2"/>
  <c r="DB99" i="2"/>
  <c r="DA99" i="2"/>
  <c r="CZ99" i="2"/>
  <c r="CY99" i="2"/>
  <c r="CX99" i="2"/>
  <c r="CW99" i="2"/>
  <c r="CV99" i="2"/>
  <c r="CU99" i="2"/>
  <c r="CT99" i="2"/>
  <c r="CS99" i="2"/>
  <c r="BV99" i="2"/>
  <c r="BT99" i="2"/>
  <c r="BS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D99" i="2"/>
  <c r="AC99" i="2" s="1"/>
  <c r="AY99" i="2" s="1"/>
  <c r="G99" i="2"/>
  <c r="DL98" i="2"/>
  <c r="DK98" i="2"/>
  <c r="DJ98" i="2"/>
  <c r="DG98" i="2"/>
  <c r="DF98" i="2"/>
  <c r="DE98" i="2"/>
  <c r="DD98" i="2"/>
  <c r="DC98" i="2"/>
  <c r="DB98" i="2"/>
  <c r="DA98" i="2"/>
  <c r="CZ98" i="2"/>
  <c r="CY98" i="2"/>
  <c r="CX98" i="2"/>
  <c r="CW98" i="2"/>
  <c r="CV98" i="2"/>
  <c r="CU98" i="2"/>
  <c r="CT98" i="2"/>
  <c r="CS98" i="2"/>
  <c r="CL98" i="2"/>
  <c r="DH98" i="2" s="1"/>
  <c r="BT98" i="2"/>
  <c r="BS98" i="2"/>
  <c r="BO98" i="2"/>
  <c r="BN98" i="2"/>
  <c r="BM98" i="2"/>
  <c r="BL98" i="2"/>
  <c r="BK98" i="2"/>
  <c r="BJ98" i="2"/>
  <c r="BI98" i="2"/>
  <c r="BH98" i="2"/>
  <c r="BG98" i="2"/>
  <c r="BF98" i="2"/>
  <c r="BE98" i="2"/>
  <c r="BD98" i="2"/>
  <c r="BC98" i="2"/>
  <c r="BB98" i="2"/>
  <c r="BA98" i="2"/>
  <c r="AT98" i="2"/>
  <c r="BP98" i="2" s="1"/>
  <c r="G98" i="2"/>
  <c r="DL97" i="2"/>
  <c r="DK97" i="2"/>
  <c r="DJ97" i="2"/>
  <c r="DG97" i="2"/>
  <c r="DF97" i="2"/>
  <c r="DE97" i="2"/>
  <c r="DD97" i="2"/>
  <c r="DC97" i="2"/>
  <c r="DB97" i="2"/>
  <c r="DA97" i="2"/>
  <c r="CZ97" i="2"/>
  <c r="CY97" i="2"/>
  <c r="CX97" i="2"/>
  <c r="CW97" i="2"/>
  <c r="CV97" i="2"/>
  <c r="CU97" i="2"/>
  <c r="CT97" i="2"/>
  <c r="CS97" i="2"/>
  <c r="CL97" i="2"/>
  <c r="BV97" i="2" s="1"/>
  <c r="BT97" i="2"/>
  <c r="BS97" i="2"/>
  <c r="BO97" i="2"/>
  <c r="BN97" i="2"/>
  <c r="BM97" i="2"/>
  <c r="BL97" i="2"/>
  <c r="BK97" i="2"/>
  <c r="BJ97" i="2"/>
  <c r="BI97" i="2"/>
  <c r="BH97" i="2"/>
  <c r="BG97" i="2"/>
  <c r="BF97" i="2"/>
  <c r="BE97" i="2"/>
  <c r="BD97" i="2"/>
  <c r="BC97" i="2"/>
  <c r="BB97" i="2"/>
  <c r="BA97" i="2"/>
  <c r="AT97" i="2"/>
  <c r="G97" i="2"/>
  <c r="DK96" i="2"/>
  <c r="DJ96" i="2"/>
  <c r="DH96" i="2"/>
  <c r="DG96" i="2"/>
  <c r="DF96" i="2"/>
  <c r="DE96" i="2"/>
  <c r="DD96" i="2"/>
  <c r="DC96" i="2"/>
  <c r="DB96" i="2"/>
  <c r="DA96" i="2"/>
  <c r="CZ96" i="2"/>
  <c r="CY96" i="2"/>
  <c r="CX96" i="2"/>
  <c r="CW96" i="2"/>
  <c r="CV96" i="2"/>
  <c r="CU96" i="2"/>
  <c r="CT96" i="2"/>
  <c r="CS96" i="2"/>
  <c r="CP96" i="2"/>
  <c r="BV96" i="2" s="1"/>
  <c r="BS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BC96" i="2"/>
  <c r="BB96" i="2"/>
  <c r="BA96" i="2"/>
  <c r="AX96" i="2"/>
  <c r="AD96" i="2" s="1"/>
  <c r="AA96" i="2"/>
  <c r="G96" i="2" s="1"/>
  <c r="DL95" i="2"/>
  <c r="DK95" i="2"/>
  <c r="DJ95" i="2"/>
  <c r="DG95" i="2"/>
  <c r="DF95" i="2"/>
  <c r="DE95" i="2"/>
  <c r="DD95" i="2"/>
  <c r="DC95" i="2"/>
  <c r="DB95" i="2"/>
  <c r="DA95" i="2"/>
  <c r="CZ95" i="2"/>
  <c r="CY95" i="2"/>
  <c r="CX95" i="2"/>
  <c r="CW95" i="2"/>
  <c r="CV95" i="2"/>
  <c r="CU95" i="2"/>
  <c r="CT95" i="2"/>
  <c r="CS95" i="2"/>
  <c r="CL95" i="2"/>
  <c r="DH95" i="2" s="1"/>
  <c r="BT95" i="2"/>
  <c r="BS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T95" i="2"/>
  <c r="AD95" i="2" s="1"/>
  <c r="G95" i="2"/>
  <c r="DL94" i="2"/>
  <c r="DK94" i="2"/>
  <c r="DJ94" i="2"/>
  <c r="DG94" i="2"/>
  <c r="DF94" i="2"/>
  <c r="DE94" i="2"/>
  <c r="DD94" i="2"/>
  <c r="DC94" i="2"/>
  <c r="DB94" i="2"/>
  <c r="DA94" i="2"/>
  <c r="CZ94" i="2"/>
  <c r="CY94" i="2"/>
  <c r="CX94" i="2"/>
  <c r="CW94" i="2"/>
  <c r="CV94" i="2"/>
  <c r="CU94" i="2"/>
  <c r="CT94" i="2"/>
  <c r="CS94" i="2"/>
  <c r="CL94" i="2"/>
  <c r="DH94" i="2" s="1"/>
  <c r="BT94" i="2"/>
  <c r="BS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BB94" i="2"/>
  <c r="BA94" i="2"/>
  <c r="AT94" i="2"/>
  <c r="AD94" i="2" s="1"/>
  <c r="G94" i="2"/>
  <c r="DL93" i="2"/>
  <c r="DK93" i="2"/>
  <c r="DJ93" i="2"/>
  <c r="DJ108" i="2" s="1"/>
  <c r="DG93" i="2"/>
  <c r="DF93" i="2"/>
  <c r="DE93" i="2"/>
  <c r="DD93" i="2"/>
  <c r="DC93" i="2"/>
  <c r="DB93" i="2"/>
  <c r="DA93" i="2"/>
  <c r="CZ93" i="2"/>
  <c r="CY93" i="2"/>
  <c r="CX93" i="2"/>
  <c r="CW93" i="2"/>
  <c r="CV93" i="2"/>
  <c r="CU93" i="2"/>
  <c r="CT93" i="2"/>
  <c r="CS93" i="2"/>
  <c r="CL93" i="2"/>
  <c r="BV93" i="2" s="1"/>
  <c r="BT93" i="2"/>
  <c r="BS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BC93" i="2"/>
  <c r="BB93" i="2"/>
  <c r="BA93" i="2"/>
  <c r="AT93" i="2"/>
  <c r="AD93" i="2" s="1"/>
  <c r="AC93" i="2" s="1"/>
  <c r="AY93" i="2" s="1"/>
  <c r="G93" i="2"/>
  <c r="DI91" i="2"/>
  <c r="CO91" i="2"/>
  <c r="CN91" i="2"/>
  <c r="CL91" i="2"/>
  <c r="CK91" i="2"/>
  <c r="CJ91" i="2"/>
  <c r="CG91" i="2"/>
  <c r="CF91" i="2"/>
  <c r="CE91" i="2"/>
  <c r="CD91" i="2"/>
  <c r="CC91" i="2"/>
  <c r="BZ91" i="2"/>
  <c r="BY91" i="2"/>
  <c r="BX91" i="2"/>
  <c r="BW91" i="2"/>
  <c r="BQ91" i="2"/>
  <c r="AW91" i="2"/>
  <c r="AV91" i="2"/>
  <c r="AU91" i="2"/>
  <c r="AT91" i="2"/>
  <c r="AS91" i="2"/>
  <c r="AR91" i="2"/>
  <c r="AO91" i="2"/>
  <c r="AN91" i="2"/>
  <c r="AM91" i="2"/>
  <c r="AL91" i="2"/>
  <c r="AK91" i="2"/>
  <c r="AH91" i="2"/>
  <c r="AG91" i="2"/>
  <c r="AF91" i="2"/>
  <c r="Z91" i="2"/>
  <c r="Y91" i="2"/>
  <c r="X91" i="2"/>
  <c r="W91" i="2"/>
  <c r="V91" i="2"/>
  <c r="U91" i="2"/>
  <c r="S91" i="2"/>
  <c r="R91" i="2"/>
  <c r="Q91" i="2"/>
  <c r="P91" i="2"/>
  <c r="O91" i="2"/>
  <c r="N91" i="2"/>
  <c r="K91" i="2"/>
  <c r="J91" i="2"/>
  <c r="I91" i="2"/>
  <c r="H91" i="2"/>
  <c r="DK90" i="2"/>
  <c r="DJ90" i="2"/>
  <c r="DH90" i="2"/>
  <c r="DG90" i="2"/>
  <c r="DF90" i="2"/>
  <c r="DE90" i="2"/>
  <c r="DD90" i="2"/>
  <c r="DC90" i="2"/>
  <c r="DB90" i="2"/>
  <c r="DA90" i="2"/>
  <c r="CZ90" i="2"/>
  <c r="CY90" i="2"/>
  <c r="CX90" i="2"/>
  <c r="CW90" i="2"/>
  <c r="CV90" i="2"/>
  <c r="CU90" i="2"/>
  <c r="CT90" i="2"/>
  <c r="CS90" i="2"/>
  <c r="CP90" i="2"/>
  <c r="BV90" i="2" s="1"/>
  <c r="BS90" i="2"/>
  <c r="BR90" i="2"/>
  <c r="BP90" i="2"/>
  <c r="BO90" i="2"/>
  <c r="BN90" i="2"/>
  <c r="BM90" i="2"/>
  <c r="BL90" i="2"/>
  <c r="BK90" i="2"/>
  <c r="BJ90" i="2"/>
  <c r="BI90" i="2"/>
  <c r="BH90" i="2"/>
  <c r="BG90" i="2"/>
  <c r="BF90" i="2"/>
  <c r="BE90" i="2"/>
  <c r="BD90" i="2"/>
  <c r="BC90" i="2"/>
  <c r="BB90" i="2"/>
  <c r="BA90" i="2"/>
  <c r="AX90" i="2"/>
  <c r="AD90" i="2" s="1"/>
  <c r="AA90" i="2"/>
  <c r="G90" i="2" s="1"/>
  <c r="DL89" i="2"/>
  <c r="DK89" i="2"/>
  <c r="DJ89" i="2"/>
  <c r="DH89" i="2"/>
  <c r="DG89" i="2"/>
  <c r="DF89" i="2"/>
  <c r="DD89" i="2"/>
  <c r="DC89" i="2"/>
  <c r="DB89" i="2"/>
  <c r="DA89" i="2"/>
  <c r="CZ89" i="2"/>
  <c r="CY89" i="2"/>
  <c r="CX89" i="2"/>
  <c r="CV89" i="2"/>
  <c r="CU89" i="2"/>
  <c r="CT89" i="2"/>
  <c r="CS89" i="2"/>
  <c r="CI89" i="2"/>
  <c r="CA89" i="2"/>
  <c r="CW89" i="2" s="1"/>
  <c r="BT89" i="2"/>
  <c r="BS89" i="2"/>
  <c r="BR89" i="2"/>
  <c r="BP89" i="2"/>
  <c r="BO89" i="2"/>
  <c r="BN89" i="2"/>
  <c r="BL89" i="2"/>
  <c r="BK89" i="2"/>
  <c r="BJ89" i="2"/>
  <c r="BI89" i="2"/>
  <c r="BH89" i="2"/>
  <c r="BG89" i="2"/>
  <c r="BF89" i="2"/>
  <c r="BD89" i="2"/>
  <c r="BC89" i="2"/>
  <c r="BB89" i="2"/>
  <c r="BA89" i="2"/>
  <c r="AQ89" i="2"/>
  <c r="BM89" i="2" s="1"/>
  <c r="AI89" i="2"/>
  <c r="BE89" i="2" s="1"/>
  <c r="G89" i="2"/>
  <c r="DL88" i="2"/>
  <c r="DK88" i="2"/>
  <c r="DJ88" i="2"/>
  <c r="DH88" i="2"/>
  <c r="DG88" i="2"/>
  <c r="DF88" i="2"/>
  <c r="DE88" i="2"/>
  <c r="DD88" i="2"/>
  <c r="DC88" i="2"/>
  <c r="DB88" i="2"/>
  <c r="DA88" i="2"/>
  <c r="CZ88" i="2"/>
  <c r="CY88" i="2"/>
  <c r="CX88" i="2"/>
  <c r="CW88" i="2"/>
  <c r="CV88" i="2"/>
  <c r="CU88" i="2"/>
  <c r="CT88" i="2"/>
  <c r="CS88" i="2"/>
  <c r="BV88" i="2"/>
  <c r="BT88" i="2"/>
  <c r="BS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BB88" i="2"/>
  <c r="BA88" i="2"/>
  <c r="AD88" i="2"/>
  <c r="G88" i="2"/>
  <c r="DL87" i="2"/>
  <c r="DK87" i="2"/>
  <c r="DJ87" i="2"/>
  <c r="DH87" i="2"/>
  <c r="DG87" i="2"/>
  <c r="DF87" i="2"/>
  <c r="DE87" i="2"/>
  <c r="DD87" i="2"/>
  <c r="DC87" i="2"/>
  <c r="DB87" i="2"/>
  <c r="DA87" i="2"/>
  <c r="CZ87" i="2"/>
  <c r="CY87" i="2"/>
  <c r="CX87" i="2"/>
  <c r="CV87" i="2"/>
  <c r="CU87" i="2"/>
  <c r="CT87" i="2"/>
  <c r="CS87" i="2"/>
  <c r="CA87" i="2"/>
  <c r="BV87" i="2" s="1"/>
  <c r="BT87" i="2"/>
  <c r="BS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BA87" i="2"/>
  <c r="AI87" i="2"/>
  <c r="AD87" i="2" s="1"/>
  <c r="G87" i="2"/>
  <c r="DL86" i="2"/>
  <c r="DK86" i="2"/>
  <c r="DJ86" i="2"/>
  <c r="DH86" i="2"/>
  <c r="DG86" i="2"/>
  <c r="DF86" i="2"/>
  <c r="DE86" i="2"/>
  <c r="DD86" i="2"/>
  <c r="DC86" i="2"/>
  <c r="DB86" i="2"/>
  <c r="DA86" i="2"/>
  <c r="CZ86" i="2"/>
  <c r="CY86" i="2"/>
  <c r="CX86" i="2"/>
  <c r="CV86" i="2"/>
  <c r="CU86" i="2"/>
  <c r="CT86" i="2"/>
  <c r="CS86" i="2"/>
  <c r="CA86" i="2"/>
  <c r="BT86" i="2"/>
  <c r="BS86" i="2"/>
  <c r="BP86" i="2"/>
  <c r="BO86" i="2"/>
  <c r="BN86" i="2"/>
  <c r="BM86" i="2"/>
  <c r="BL86" i="2"/>
  <c r="BK86" i="2"/>
  <c r="BJ86" i="2"/>
  <c r="BI86" i="2"/>
  <c r="BH86" i="2"/>
  <c r="BG86" i="2"/>
  <c r="BF86" i="2"/>
  <c r="BD86" i="2"/>
  <c r="BC86" i="2"/>
  <c r="BB86" i="2"/>
  <c r="BA86" i="2"/>
  <c r="AI86" i="2"/>
  <c r="BE86" i="2" s="1"/>
  <c r="G86" i="2"/>
  <c r="DL85" i="2"/>
  <c r="DK85" i="2"/>
  <c r="DJ85" i="2"/>
  <c r="DH85" i="2"/>
  <c r="DG85" i="2"/>
  <c r="DF85" i="2"/>
  <c r="DE85" i="2"/>
  <c r="DD85" i="2"/>
  <c r="DC85" i="2"/>
  <c r="DB85" i="2"/>
  <c r="DA85" i="2"/>
  <c r="CZ85" i="2"/>
  <c r="CY85" i="2"/>
  <c r="CX85" i="2"/>
  <c r="CW85" i="2"/>
  <c r="CV85" i="2"/>
  <c r="CU85" i="2"/>
  <c r="CT85" i="2"/>
  <c r="CS85" i="2"/>
  <c r="BV85" i="2"/>
  <c r="BT85" i="2"/>
  <c r="BS85" i="2"/>
  <c r="BR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BA85" i="2"/>
  <c r="AD85" i="2"/>
  <c r="G85" i="2"/>
  <c r="DL84" i="2"/>
  <c r="DK84" i="2"/>
  <c r="DJ84" i="2"/>
  <c r="DH84" i="2"/>
  <c r="DG84" i="2"/>
  <c r="DF84" i="2"/>
  <c r="DE84" i="2"/>
  <c r="DD84" i="2"/>
  <c r="DC84" i="2"/>
  <c r="DB84" i="2"/>
  <c r="DA84" i="2"/>
  <c r="CZ84" i="2"/>
  <c r="CY84" i="2"/>
  <c r="CX84" i="2"/>
  <c r="CW84" i="2"/>
  <c r="CV84" i="2"/>
  <c r="CU84" i="2"/>
  <c r="CT84" i="2"/>
  <c r="CS84" i="2"/>
  <c r="BV84" i="2"/>
  <c r="BU84" i="2" s="1"/>
  <c r="CQ84" i="2" s="1"/>
  <c r="BT84" i="2"/>
  <c r="BS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D84" i="2"/>
  <c r="G84" i="2"/>
  <c r="DL83" i="2"/>
  <c r="DK83" i="2"/>
  <c r="DJ83" i="2"/>
  <c r="DH83" i="2"/>
  <c r="DG83" i="2"/>
  <c r="DF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I83" i="2"/>
  <c r="BV83" i="2" s="1"/>
  <c r="BT83" i="2"/>
  <c r="BS83" i="2"/>
  <c r="BR83" i="2"/>
  <c r="BP83" i="2"/>
  <c r="BO83" i="2"/>
  <c r="BN83" i="2"/>
  <c r="BL83" i="2"/>
  <c r="BK83" i="2"/>
  <c r="BJ83" i="2"/>
  <c r="BI83" i="2"/>
  <c r="BH83" i="2"/>
  <c r="BG83" i="2"/>
  <c r="BF83" i="2"/>
  <c r="BD83" i="2"/>
  <c r="BC83" i="2"/>
  <c r="BB83" i="2"/>
  <c r="BA83" i="2"/>
  <c r="AQ83" i="2"/>
  <c r="BM83" i="2" s="1"/>
  <c r="AI83" i="2"/>
  <c r="BE83" i="2" s="1"/>
  <c r="G83" i="2"/>
  <c r="DL82" i="2"/>
  <c r="DK82" i="2"/>
  <c r="DJ82" i="2"/>
  <c r="DH82" i="2"/>
  <c r="DG82" i="2"/>
  <c r="DF82" i="2"/>
  <c r="DD82" i="2"/>
  <c r="DC82" i="2"/>
  <c r="DB82" i="2"/>
  <c r="DA82" i="2"/>
  <c r="CZ82" i="2"/>
  <c r="CY82" i="2"/>
  <c r="CX82" i="2"/>
  <c r="CW82" i="2"/>
  <c r="CV82" i="2"/>
  <c r="CU82" i="2"/>
  <c r="CT82" i="2"/>
  <c r="CS82" i="2"/>
  <c r="BV82" i="2"/>
  <c r="BT82" i="2"/>
  <c r="BS82" i="2"/>
  <c r="BP82" i="2"/>
  <c r="BO82" i="2"/>
  <c r="BN82" i="2"/>
  <c r="BL82" i="2"/>
  <c r="BK82" i="2"/>
  <c r="BJ82" i="2"/>
  <c r="BI82" i="2"/>
  <c r="BH82" i="2"/>
  <c r="BG82" i="2"/>
  <c r="BF82" i="2"/>
  <c r="BE82" i="2"/>
  <c r="BD82" i="2"/>
  <c r="BC82" i="2"/>
  <c r="BB82" i="2"/>
  <c r="BA82" i="2"/>
  <c r="AD82" i="2"/>
  <c r="T82" i="2"/>
  <c r="T137" i="2" s="1"/>
  <c r="G82" i="2"/>
  <c r="DL81" i="2"/>
  <c r="DK81" i="2"/>
  <c r="DJ81" i="2"/>
  <c r="DH81" i="2"/>
  <c r="DG81" i="2"/>
  <c r="DF81" i="2"/>
  <c r="DE81" i="2"/>
  <c r="DD81" i="2"/>
  <c r="DC81" i="2"/>
  <c r="DB81" i="2"/>
  <c r="DA81" i="2"/>
  <c r="CZ81" i="2"/>
  <c r="CY81" i="2"/>
  <c r="CX81" i="2"/>
  <c r="CV81" i="2"/>
  <c r="CU81" i="2"/>
  <c r="CT81" i="2"/>
  <c r="CS81" i="2"/>
  <c r="CA81" i="2"/>
  <c r="BV81" i="2" s="1"/>
  <c r="BT81" i="2"/>
  <c r="BS81" i="2"/>
  <c r="BP81" i="2"/>
  <c r="BO81" i="2"/>
  <c r="BN81" i="2"/>
  <c r="BM81" i="2"/>
  <c r="BL81" i="2"/>
  <c r="BK81" i="2"/>
  <c r="BJ81" i="2"/>
  <c r="BI81" i="2"/>
  <c r="BH81" i="2"/>
  <c r="BG81" i="2"/>
  <c r="BF81" i="2"/>
  <c r="BD81" i="2"/>
  <c r="BC81" i="2"/>
  <c r="BB81" i="2"/>
  <c r="BA81" i="2"/>
  <c r="AI81" i="2"/>
  <c r="G81" i="2"/>
  <c r="DL80" i="2"/>
  <c r="DK80" i="2"/>
  <c r="DJ80" i="2"/>
  <c r="DH80" i="2"/>
  <c r="DG80" i="2"/>
  <c r="DF80" i="2"/>
  <c r="DE80" i="2"/>
  <c r="DD80" i="2"/>
  <c r="DC80" i="2"/>
  <c r="DB80" i="2"/>
  <c r="DA80" i="2"/>
  <c r="CZ80" i="2"/>
  <c r="CY80" i="2"/>
  <c r="CX80" i="2"/>
  <c r="CW80" i="2"/>
  <c r="CV80" i="2"/>
  <c r="CU80" i="2"/>
  <c r="CT80" i="2"/>
  <c r="CS80" i="2"/>
  <c r="BV80" i="2"/>
  <c r="BT80" i="2"/>
  <c r="BS80" i="2"/>
  <c r="BP80" i="2"/>
  <c r="BO80" i="2"/>
  <c r="BN80" i="2"/>
  <c r="BM80" i="2"/>
  <c r="BL80" i="2"/>
  <c r="BK80" i="2"/>
  <c r="BJ80" i="2"/>
  <c r="BI80" i="2"/>
  <c r="BH80" i="2"/>
  <c r="BG80" i="2"/>
  <c r="BF80" i="2"/>
  <c r="BD80" i="2"/>
  <c r="BC80" i="2"/>
  <c r="BB80" i="2"/>
  <c r="BA80" i="2"/>
  <c r="AI80" i="2"/>
  <c r="BE80" i="2" s="1"/>
  <c r="AD80" i="2"/>
  <c r="G80" i="2"/>
  <c r="DL79" i="2"/>
  <c r="DK79" i="2"/>
  <c r="DJ79" i="2"/>
  <c r="DH79" i="2"/>
  <c r="DG79" i="2"/>
  <c r="DF79" i="2"/>
  <c r="DE79" i="2"/>
  <c r="DD79" i="2"/>
  <c r="DC79" i="2"/>
  <c r="DB79" i="2"/>
  <c r="DA79" i="2"/>
  <c r="CZ79" i="2"/>
  <c r="CY79" i="2"/>
  <c r="CX79" i="2"/>
  <c r="CW79" i="2"/>
  <c r="CV79" i="2"/>
  <c r="CU79" i="2"/>
  <c r="CT79" i="2"/>
  <c r="CS79" i="2"/>
  <c r="BV79" i="2"/>
  <c r="BT79" i="2"/>
  <c r="BS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BB79" i="2"/>
  <c r="BA79" i="2"/>
  <c r="AD79" i="2"/>
  <c r="G79" i="2"/>
  <c r="DL78" i="2"/>
  <c r="DK78" i="2"/>
  <c r="DJ78" i="2"/>
  <c r="DH78" i="2"/>
  <c r="DG78" i="2"/>
  <c r="DF78" i="2"/>
  <c r="DE78" i="2"/>
  <c r="DD78" i="2"/>
  <c r="DC78" i="2"/>
  <c r="DB78" i="2"/>
  <c r="DA78" i="2"/>
  <c r="CZ78" i="2"/>
  <c r="CY78" i="2"/>
  <c r="CX78" i="2"/>
  <c r="CW78" i="2"/>
  <c r="CV78" i="2"/>
  <c r="CU78" i="2"/>
  <c r="CT78" i="2"/>
  <c r="CS78" i="2"/>
  <c r="BV78" i="2"/>
  <c r="BT78" i="2"/>
  <c r="BS78" i="2"/>
  <c r="BP78" i="2"/>
  <c r="BO78" i="2"/>
  <c r="BN78" i="2"/>
  <c r="BM78" i="2"/>
  <c r="BL78" i="2"/>
  <c r="BK78" i="2"/>
  <c r="BJ78" i="2"/>
  <c r="BI78" i="2"/>
  <c r="BH78" i="2"/>
  <c r="BG78" i="2"/>
  <c r="BF78" i="2"/>
  <c r="BD78" i="2"/>
  <c r="BC78" i="2"/>
  <c r="BB78" i="2"/>
  <c r="BA78" i="2"/>
  <c r="AI78" i="2"/>
  <c r="AD78" i="2" s="1"/>
  <c r="G78" i="2"/>
  <c r="DL77" i="2"/>
  <c r="DH77" i="2"/>
  <c r="DG77" i="2"/>
  <c r="DF77" i="2"/>
  <c r="DE77" i="2"/>
  <c r="DD77" i="2"/>
  <c r="DC77" i="2"/>
  <c r="CV77" i="2"/>
  <c r="CU77" i="2"/>
  <c r="CT77" i="2"/>
  <c r="CS77" i="2"/>
  <c r="CA77" i="2"/>
  <c r="BV77" i="2" s="1"/>
  <c r="BT77" i="2"/>
  <c r="BS77" i="2"/>
  <c r="BP77" i="2"/>
  <c r="BO77" i="2"/>
  <c r="BN77" i="2"/>
  <c r="BM77" i="2"/>
  <c r="BL77" i="2"/>
  <c r="BK77" i="2"/>
  <c r="BD77" i="2"/>
  <c r="BC77" i="2"/>
  <c r="BB77" i="2"/>
  <c r="BA77" i="2"/>
  <c r="AI77" i="2"/>
  <c r="G77" i="2"/>
  <c r="DL76" i="2"/>
  <c r="DH76" i="2"/>
  <c r="DG76" i="2"/>
  <c r="DF76" i="2"/>
  <c r="DE76" i="2"/>
  <c r="DD76" i="2"/>
  <c r="DC76" i="2"/>
  <c r="CV76" i="2"/>
  <c r="CU76" i="2"/>
  <c r="CT76" i="2"/>
  <c r="CS76" i="2"/>
  <c r="BV76" i="2"/>
  <c r="BT76" i="2"/>
  <c r="BS76" i="2"/>
  <c r="BP76" i="2"/>
  <c r="BO76" i="2"/>
  <c r="BN76" i="2"/>
  <c r="BM76" i="2"/>
  <c r="BL76" i="2"/>
  <c r="BK76" i="2"/>
  <c r="BD76" i="2"/>
  <c r="BC76" i="2"/>
  <c r="BB76" i="2"/>
  <c r="BA76" i="2"/>
  <c r="AI76" i="2"/>
  <c r="AD76" i="2" s="1"/>
  <c r="L76" i="2"/>
  <c r="DL75" i="2"/>
  <c r="DH75" i="2"/>
  <c r="DG75" i="2"/>
  <c r="DF75" i="2"/>
  <c r="DE75" i="2"/>
  <c r="DD75" i="2"/>
  <c r="DC75" i="2"/>
  <c r="CW75" i="2"/>
  <c r="CV75" i="2"/>
  <c r="CU75" i="2"/>
  <c r="CT75" i="2"/>
  <c r="CS75" i="2"/>
  <c r="BV75" i="2"/>
  <c r="BT75" i="2"/>
  <c r="BS75" i="2"/>
  <c r="BP75" i="2"/>
  <c r="BO75" i="2"/>
  <c r="BM75" i="2"/>
  <c r="BL75" i="2"/>
  <c r="BK75" i="2"/>
  <c r="BE75" i="2"/>
  <c r="BD75" i="2"/>
  <c r="BC75" i="2"/>
  <c r="BB75" i="2"/>
  <c r="BA75" i="2"/>
  <c r="AD75" i="2"/>
  <c r="G75" i="2"/>
  <c r="DL74" i="2"/>
  <c r="DH74" i="2"/>
  <c r="DG74" i="2"/>
  <c r="DF74" i="2"/>
  <c r="DE74" i="2"/>
  <c r="DD74" i="2"/>
  <c r="DC74" i="2"/>
  <c r="CW74" i="2"/>
  <c r="CV74" i="2"/>
  <c r="CU74" i="2"/>
  <c r="CT74" i="2"/>
  <c r="CS74" i="2"/>
  <c r="BV74" i="2"/>
  <c r="BT74" i="2"/>
  <c r="BS74" i="2"/>
  <c r="BP74" i="2"/>
  <c r="BO74" i="2"/>
  <c r="BM74" i="2"/>
  <c r="BL74" i="2"/>
  <c r="BK74" i="2"/>
  <c r="BE74" i="2"/>
  <c r="BD74" i="2"/>
  <c r="BC74" i="2"/>
  <c r="BB74" i="2"/>
  <c r="BA74" i="2"/>
  <c r="AD74" i="2"/>
  <c r="G74" i="2"/>
  <c r="DK73" i="2"/>
  <c r="DJ73" i="2"/>
  <c r="DH73" i="2"/>
  <c r="DG73" i="2"/>
  <c r="DF73" i="2"/>
  <c r="DE73" i="2"/>
  <c r="DD73" i="2"/>
  <c r="DC73" i="2"/>
  <c r="DB73" i="2"/>
  <c r="DA73" i="2"/>
  <c r="CZ73" i="2"/>
  <c r="CY73" i="2"/>
  <c r="CX73" i="2"/>
  <c r="CW73" i="2"/>
  <c r="CV73" i="2"/>
  <c r="CU73" i="2"/>
  <c r="CT73" i="2"/>
  <c r="CS73" i="2"/>
  <c r="CP73" i="2"/>
  <c r="DL73" i="2" s="1"/>
  <c r="BS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BA73" i="2"/>
  <c r="AX73" i="2"/>
  <c r="G73" i="2"/>
  <c r="DL72" i="2"/>
  <c r="DK72" i="2"/>
  <c r="DJ72" i="2"/>
  <c r="DH72" i="2"/>
  <c r="DG72" i="2"/>
  <c r="DF72" i="2"/>
  <c r="DE72" i="2"/>
  <c r="DD72" i="2"/>
  <c r="DC72" i="2"/>
  <c r="DB72" i="2"/>
  <c r="DA72" i="2"/>
  <c r="CZ72" i="2"/>
  <c r="CY72" i="2"/>
  <c r="CX72" i="2"/>
  <c r="CV72" i="2"/>
  <c r="CU72" i="2"/>
  <c r="CT72" i="2"/>
  <c r="CS72" i="2"/>
  <c r="CA72" i="2"/>
  <c r="CW72" i="2" s="1"/>
  <c r="BV72" i="2"/>
  <c r="BT72" i="2"/>
  <c r="BS72" i="2"/>
  <c r="BP72" i="2"/>
  <c r="BO72" i="2"/>
  <c r="BN72" i="2"/>
  <c r="BM72" i="2"/>
  <c r="BL72" i="2"/>
  <c r="BK72" i="2"/>
  <c r="BJ72" i="2"/>
  <c r="BI72" i="2"/>
  <c r="BH72" i="2"/>
  <c r="BG72" i="2"/>
  <c r="BF72" i="2"/>
  <c r="BD72" i="2"/>
  <c r="BC72" i="2"/>
  <c r="BB72" i="2"/>
  <c r="BA72" i="2"/>
  <c r="AI72" i="2"/>
  <c r="AD72" i="2" s="1"/>
  <c r="G72" i="2"/>
  <c r="DL71" i="2"/>
  <c r="DK71" i="2"/>
  <c r="DJ71" i="2"/>
  <c r="DH71" i="2"/>
  <c r="DG71" i="2"/>
  <c r="DF71" i="2"/>
  <c r="DE71" i="2"/>
  <c r="DD71" i="2"/>
  <c r="DC71" i="2"/>
  <c r="DB71" i="2"/>
  <c r="DA71" i="2"/>
  <c r="CZ71" i="2"/>
  <c r="CY71" i="2"/>
  <c r="CX71" i="2"/>
  <c r="CV71" i="2"/>
  <c r="CU71" i="2"/>
  <c r="CT71" i="2"/>
  <c r="CS71" i="2"/>
  <c r="BV71" i="2"/>
  <c r="BT71" i="2"/>
  <c r="BS71" i="2"/>
  <c r="BP71" i="2"/>
  <c r="BO71" i="2"/>
  <c r="BN71" i="2"/>
  <c r="BM71" i="2"/>
  <c r="BL71" i="2"/>
  <c r="BK71" i="2"/>
  <c r="BJ71" i="2"/>
  <c r="BI71" i="2"/>
  <c r="BH71" i="2"/>
  <c r="BG71" i="2"/>
  <c r="BF71" i="2"/>
  <c r="BD71" i="2"/>
  <c r="BC71" i="2"/>
  <c r="BB71" i="2"/>
  <c r="BA71" i="2"/>
  <c r="AD71" i="2"/>
  <c r="L71" i="2"/>
  <c r="DL70" i="2"/>
  <c r="DK70" i="2"/>
  <c r="DJ70" i="2"/>
  <c r="DH70" i="2"/>
  <c r="DG70" i="2"/>
  <c r="DF70" i="2"/>
  <c r="DE70" i="2"/>
  <c r="DD70" i="2"/>
  <c r="DC70" i="2"/>
  <c r="DB70" i="2"/>
  <c r="DA70" i="2"/>
  <c r="CZ70" i="2"/>
  <c r="CY70" i="2"/>
  <c r="CX70" i="2"/>
  <c r="CV70" i="2"/>
  <c r="CU70" i="2"/>
  <c r="CT70" i="2"/>
  <c r="CS70" i="2"/>
  <c r="CA70" i="2"/>
  <c r="CW70" i="2" s="1"/>
  <c r="BT70" i="2"/>
  <c r="BS70" i="2"/>
  <c r="BR70" i="2"/>
  <c r="BP70" i="2"/>
  <c r="BO70" i="2"/>
  <c r="BN70" i="2"/>
  <c r="BM70" i="2"/>
  <c r="BL70" i="2"/>
  <c r="BK70" i="2"/>
  <c r="BJ70" i="2"/>
  <c r="BI70" i="2"/>
  <c r="BH70" i="2"/>
  <c r="BG70" i="2"/>
  <c r="BF70" i="2"/>
  <c r="BD70" i="2"/>
  <c r="BC70" i="2"/>
  <c r="BB70" i="2"/>
  <c r="BA70" i="2"/>
  <c r="AI70" i="2"/>
  <c r="AD70" i="2" s="1"/>
  <c r="G70" i="2"/>
  <c r="DL69" i="2"/>
  <c r="DK69" i="2"/>
  <c r="DJ69" i="2"/>
  <c r="DH69" i="2"/>
  <c r="DG69" i="2"/>
  <c r="DF69" i="2"/>
  <c r="DE69" i="2"/>
  <c r="DD69" i="2"/>
  <c r="DC69" i="2"/>
  <c r="DB69" i="2"/>
  <c r="DA69" i="2"/>
  <c r="CZ69" i="2"/>
  <c r="CY69" i="2"/>
  <c r="CX69" i="2"/>
  <c r="CW69" i="2"/>
  <c r="CV69" i="2"/>
  <c r="CU69" i="2"/>
  <c r="CT69" i="2"/>
  <c r="CS69" i="2"/>
  <c r="BV69" i="2"/>
  <c r="BT69" i="2"/>
  <c r="BS69" i="2"/>
  <c r="BR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BA69" i="2"/>
  <c r="AD69" i="2"/>
  <c r="G69" i="2"/>
  <c r="BU69" i="2" s="1"/>
  <c r="CQ69" i="2" s="1"/>
  <c r="DK68" i="2"/>
  <c r="DJ68" i="2"/>
  <c r="DH68" i="2"/>
  <c r="DG68" i="2"/>
  <c r="DF68" i="2"/>
  <c r="DE68" i="2"/>
  <c r="DD68" i="2"/>
  <c r="DC68" i="2"/>
  <c r="DB68" i="2"/>
  <c r="DA68" i="2"/>
  <c r="CZ68" i="2"/>
  <c r="CY68" i="2"/>
  <c r="CX68" i="2"/>
  <c r="CW68" i="2"/>
  <c r="CV68" i="2"/>
  <c r="CU68" i="2"/>
  <c r="CT68" i="2"/>
  <c r="CS68" i="2"/>
  <c r="CP68" i="2"/>
  <c r="BS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BA68" i="2"/>
  <c r="AX68" i="2"/>
  <c r="BT68" i="2" s="1"/>
  <c r="AA68" i="2"/>
  <c r="G68" i="2" s="1"/>
  <c r="DL67" i="2"/>
  <c r="DK67" i="2"/>
  <c r="DJ67" i="2"/>
  <c r="DH67" i="2"/>
  <c r="DG67" i="2"/>
  <c r="DF67" i="2"/>
  <c r="DE67" i="2"/>
  <c r="DD67" i="2"/>
  <c r="DC67" i="2"/>
  <c r="DB67" i="2"/>
  <c r="DA67" i="2"/>
  <c r="CZ67" i="2"/>
  <c r="CY67" i="2"/>
  <c r="CX67" i="2"/>
  <c r="CW67" i="2"/>
  <c r="CV67" i="2"/>
  <c r="CU67" i="2"/>
  <c r="CT67" i="2"/>
  <c r="CS67" i="2"/>
  <c r="BV67" i="2"/>
  <c r="BT67" i="2"/>
  <c r="BS67" i="2"/>
  <c r="BR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D67" i="2"/>
  <c r="G67" i="2"/>
  <c r="DK66" i="2"/>
  <c r="DJ66" i="2"/>
  <c r="DH66" i="2"/>
  <c r="DG66" i="2"/>
  <c r="DF66" i="2"/>
  <c r="DE66" i="2"/>
  <c r="DD66" i="2"/>
  <c r="DC66" i="2"/>
  <c r="DB66" i="2"/>
  <c r="DA66" i="2"/>
  <c r="CZ66" i="2"/>
  <c r="CY66" i="2"/>
  <c r="CX66" i="2"/>
  <c r="CW66" i="2"/>
  <c r="CV66" i="2"/>
  <c r="CU66" i="2"/>
  <c r="CT66" i="2"/>
  <c r="CS66" i="2"/>
  <c r="CP66" i="2"/>
  <c r="BV66" i="2" s="1"/>
  <c r="BS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X66" i="2"/>
  <c r="AD66" i="2" s="1"/>
  <c r="G66" i="2"/>
  <c r="DK65" i="2"/>
  <c r="DJ65" i="2"/>
  <c r="DH65" i="2"/>
  <c r="DG65" i="2"/>
  <c r="DF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P65" i="2"/>
  <c r="BS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X65" i="2"/>
  <c r="AA65" i="2"/>
  <c r="AA91" i="2" s="1"/>
  <c r="DL64" i="2"/>
  <c r="DK64" i="2"/>
  <c r="DJ64" i="2"/>
  <c r="DH64" i="2"/>
  <c r="DG64" i="2"/>
  <c r="DF64" i="2"/>
  <c r="DE64" i="2"/>
  <c r="DC64" i="2"/>
  <c r="DB64" i="2"/>
  <c r="DA64" i="2"/>
  <c r="CZ64" i="2"/>
  <c r="CY64" i="2"/>
  <c r="CX64" i="2"/>
  <c r="CV64" i="2"/>
  <c r="CU64" i="2"/>
  <c r="CT64" i="2"/>
  <c r="CS64" i="2"/>
  <c r="CA64" i="2"/>
  <c r="CH64" i="2" s="1"/>
  <c r="DD64" i="2" s="1"/>
  <c r="BV64" i="2"/>
  <c r="BT64" i="2"/>
  <c r="BS64" i="2"/>
  <c r="BP64" i="2"/>
  <c r="BO64" i="2"/>
  <c r="BN64" i="2"/>
  <c r="BM64" i="2"/>
  <c r="BK64" i="2"/>
  <c r="BJ64" i="2"/>
  <c r="BI64" i="2"/>
  <c r="BH64" i="2"/>
  <c r="BG64" i="2"/>
  <c r="BF64" i="2"/>
  <c r="BD64" i="2"/>
  <c r="BC64" i="2"/>
  <c r="BB64" i="2"/>
  <c r="BA64" i="2"/>
  <c r="AP64" i="2"/>
  <c r="AP137" i="2" s="1"/>
  <c r="AI64" i="2"/>
  <c r="L64" i="2"/>
  <c r="DL63" i="2"/>
  <c r="DK63" i="2"/>
  <c r="DJ63" i="2"/>
  <c r="DH63" i="2"/>
  <c r="DG63" i="2"/>
  <c r="DF63" i="2"/>
  <c r="DE63" i="2"/>
  <c r="DD63" i="2"/>
  <c r="DC63" i="2"/>
  <c r="DB63" i="2"/>
  <c r="DA63" i="2"/>
  <c r="CZ63" i="2"/>
  <c r="CY63" i="2"/>
  <c r="CX63" i="2"/>
  <c r="CV63" i="2"/>
  <c r="CU63" i="2"/>
  <c r="CT63" i="2"/>
  <c r="CS63" i="2"/>
  <c r="CA63" i="2"/>
  <c r="BV63" i="2" s="1"/>
  <c r="BT63" i="2"/>
  <c r="BS63" i="2"/>
  <c r="BP63" i="2"/>
  <c r="BO63" i="2"/>
  <c r="BN63" i="2"/>
  <c r="BM63" i="2"/>
  <c r="BL63" i="2"/>
  <c r="BK63" i="2"/>
  <c r="BJ63" i="2"/>
  <c r="BI63" i="2"/>
  <c r="BH63" i="2"/>
  <c r="BG63" i="2"/>
  <c r="BF63" i="2"/>
  <c r="BD63" i="2"/>
  <c r="BC63" i="2"/>
  <c r="BB63" i="2"/>
  <c r="BA63" i="2"/>
  <c r="AI63" i="2"/>
  <c r="AD63" i="2" s="1"/>
  <c r="L63" i="2"/>
  <c r="DL62" i="2"/>
  <c r="DK62" i="2"/>
  <c r="DJ62" i="2"/>
  <c r="DH62" i="2"/>
  <c r="DG62" i="2"/>
  <c r="DF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I62" i="2"/>
  <c r="BT62" i="2"/>
  <c r="BS62" i="2"/>
  <c r="BR62" i="2"/>
  <c r="BP62" i="2"/>
  <c r="BO62" i="2"/>
  <c r="BN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Q62" i="2"/>
  <c r="AD62" i="2" s="1"/>
  <c r="G62" i="2"/>
  <c r="DK61" i="2"/>
  <c r="DJ61" i="2"/>
  <c r="DH61" i="2"/>
  <c r="DG61" i="2"/>
  <c r="DF61" i="2"/>
  <c r="DE61" i="2"/>
  <c r="DD61" i="2"/>
  <c r="DC61" i="2"/>
  <c r="DB61" i="2"/>
  <c r="DA61" i="2"/>
  <c r="CZ61" i="2"/>
  <c r="CY61" i="2"/>
  <c r="CX61" i="2"/>
  <c r="CW61" i="2"/>
  <c r="CV61" i="2"/>
  <c r="CU61" i="2"/>
  <c r="CT61" i="2"/>
  <c r="CS61" i="2"/>
  <c r="CP61" i="2"/>
  <c r="BV61" i="2" s="1"/>
  <c r="BS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BA61" i="2"/>
  <c r="AX61" i="2"/>
  <c r="BT61" i="2" s="1"/>
  <c r="G61" i="2"/>
  <c r="DK60" i="2"/>
  <c r="DJ60" i="2"/>
  <c r="DH60" i="2"/>
  <c r="DG60" i="2"/>
  <c r="DF60" i="2"/>
  <c r="DE60" i="2"/>
  <c r="DD60" i="2"/>
  <c r="DC60" i="2"/>
  <c r="DB60" i="2"/>
  <c r="DA60" i="2"/>
  <c r="CZ60" i="2"/>
  <c r="CY60" i="2"/>
  <c r="CX60" i="2"/>
  <c r="CW60" i="2"/>
  <c r="CV60" i="2"/>
  <c r="CU60" i="2"/>
  <c r="CT60" i="2"/>
  <c r="CS60" i="2"/>
  <c r="CP60" i="2"/>
  <c r="BV60" i="2" s="1"/>
  <c r="BS60" i="2"/>
  <c r="BP60" i="2"/>
  <c r="BO60" i="2"/>
  <c r="BN60" i="2"/>
  <c r="BM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X60" i="2"/>
  <c r="BT60" i="2" s="1"/>
  <c r="G60" i="2"/>
  <c r="DK59" i="2"/>
  <c r="DJ59" i="2"/>
  <c r="DH59" i="2"/>
  <c r="DG59" i="2"/>
  <c r="DF59" i="2"/>
  <c r="DE59" i="2"/>
  <c r="DD59" i="2"/>
  <c r="DC59" i="2"/>
  <c r="DB59" i="2"/>
  <c r="DA59" i="2"/>
  <c r="CZ59" i="2"/>
  <c r="CY59" i="2"/>
  <c r="CW59" i="2"/>
  <c r="CV59" i="2"/>
  <c r="CU59" i="2"/>
  <c r="CT59" i="2"/>
  <c r="CS59" i="2"/>
  <c r="CP59" i="2"/>
  <c r="BS59" i="2"/>
  <c r="BP59" i="2"/>
  <c r="BO59" i="2"/>
  <c r="BN59" i="2"/>
  <c r="BM59" i="2"/>
  <c r="BL59" i="2"/>
  <c r="BK59" i="2"/>
  <c r="BJ59" i="2"/>
  <c r="BI59" i="2"/>
  <c r="BH59" i="2"/>
  <c r="BG59" i="2"/>
  <c r="BE59" i="2"/>
  <c r="BD59" i="2"/>
  <c r="BC59" i="2"/>
  <c r="BB59" i="2"/>
  <c r="BA59" i="2"/>
  <c r="AX59" i="2"/>
  <c r="AJ59" i="2"/>
  <c r="AJ137" i="2" s="1"/>
  <c r="M59" i="2"/>
  <c r="M137" i="2" s="1"/>
  <c r="CN58" i="2"/>
  <c r="CM58" i="2"/>
  <c r="CM130" i="2" s="1"/>
  <c r="CL58" i="2"/>
  <c r="CJ58" i="2"/>
  <c r="CG58" i="2"/>
  <c r="CF58" i="2"/>
  <c r="CE58" i="2"/>
  <c r="CD58" i="2"/>
  <c r="CC58" i="2"/>
  <c r="CB58" i="2"/>
  <c r="CA58" i="2"/>
  <c r="BZ58" i="2"/>
  <c r="BX58" i="2"/>
  <c r="BW58" i="2"/>
  <c r="AV58" i="2"/>
  <c r="AU58" i="2"/>
  <c r="AT58" i="2"/>
  <c r="AR58" i="2"/>
  <c r="AO58" i="2"/>
  <c r="AN58" i="2"/>
  <c r="AM58" i="2"/>
  <c r="AL58" i="2"/>
  <c r="AK58" i="2"/>
  <c r="AJ58" i="2"/>
  <c r="AI58" i="2"/>
  <c r="AH58" i="2"/>
  <c r="AF58" i="2"/>
  <c r="Y58" i="2"/>
  <c r="X58" i="2"/>
  <c r="W58" i="2"/>
  <c r="U58" i="2"/>
  <c r="T58" i="2"/>
  <c r="R58" i="2"/>
  <c r="Q58" i="2"/>
  <c r="P58" i="2"/>
  <c r="O58" i="2"/>
  <c r="N58" i="2"/>
  <c r="L58" i="2"/>
  <c r="K58" i="2"/>
  <c r="I58" i="2"/>
  <c r="H58" i="2"/>
  <c r="DK57" i="2"/>
  <c r="DJ57" i="2"/>
  <c r="DH57" i="2"/>
  <c r="DG57" i="2"/>
  <c r="DF57" i="2"/>
  <c r="DE57" i="2"/>
  <c r="DD57" i="2"/>
  <c r="DC57" i="2"/>
  <c r="DB57" i="2"/>
  <c r="DA57" i="2"/>
  <c r="CZ57" i="2"/>
  <c r="CY57" i="2"/>
  <c r="CX57" i="2"/>
  <c r="CW57" i="2"/>
  <c r="CV57" i="2"/>
  <c r="CU57" i="2"/>
  <c r="CT57" i="2"/>
  <c r="CS57" i="2"/>
  <c r="CP57" i="2"/>
  <c r="BV57" i="2" s="1"/>
  <c r="BS57" i="2"/>
  <c r="BP57" i="2"/>
  <c r="BO57" i="2"/>
  <c r="BN57" i="2"/>
  <c r="BM57" i="2"/>
  <c r="BL57" i="2"/>
  <c r="BK57" i="2"/>
  <c r="BJ57" i="2"/>
  <c r="BI57" i="2"/>
  <c r="BH57" i="2"/>
  <c r="BG57" i="2"/>
  <c r="BF57" i="2"/>
  <c r="BE57" i="2"/>
  <c r="BD57" i="2"/>
  <c r="BC57" i="2"/>
  <c r="BB57" i="2"/>
  <c r="BA57" i="2"/>
  <c r="AX57" i="2"/>
  <c r="AA57" i="2"/>
  <c r="DL56" i="2"/>
  <c r="DK56" i="2"/>
  <c r="DJ56" i="2"/>
  <c r="DH56" i="2"/>
  <c r="DF56" i="2"/>
  <c r="DE56" i="2"/>
  <c r="DD56" i="2"/>
  <c r="DC56" i="2"/>
  <c r="DB56" i="2"/>
  <c r="DA56" i="2"/>
  <c r="CZ56" i="2"/>
  <c r="CY56" i="2"/>
  <c r="CW56" i="2"/>
  <c r="CV56" i="2"/>
  <c r="CU56" i="2"/>
  <c r="CT56" i="2"/>
  <c r="CS56" i="2"/>
  <c r="CK56" i="2"/>
  <c r="BV56" i="2" s="1"/>
  <c r="BT56" i="2"/>
  <c r="BS56" i="2"/>
  <c r="BP56" i="2"/>
  <c r="BN56" i="2"/>
  <c r="BM56" i="2"/>
  <c r="BL56" i="2"/>
  <c r="BK56" i="2"/>
  <c r="BJ56" i="2"/>
  <c r="BI56" i="2"/>
  <c r="BH56" i="2"/>
  <c r="BG56" i="2"/>
  <c r="BE56" i="2"/>
  <c r="BD56" i="2"/>
  <c r="BC56" i="2"/>
  <c r="BB56" i="2"/>
  <c r="BA56" i="2"/>
  <c r="AS56" i="2"/>
  <c r="AD56" i="2" s="1"/>
  <c r="M56" i="2"/>
  <c r="M135" i="2" s="1"/>
  <c r="DL55" i="2"/>
  <c r="DK55" i="2"/>
  <c r="DJ55" i="2"/>
  <c r="DH55" i="2"/>
  <c r="DG55" i="2"/>
  <c r="DF55" i="2"/>
  <c r="DE55" i="2"/>
  <c r="DD55" i="2"/>
  <c r="DC55" i="2"/>
  <c r="DB55" i="2"/>
  <c r="DA55" i="2"/>
  <c r="CZ55" i="2"/>
  <c r="CY55" i="2"/>
  <c r="CX55" i="2"/>
  <c r="CW55" i="2"/>
  <c r="CV55" i="2"/>
  <c r="CU55" i="2"/>
  <c r="CT55" i="2"/>
  <c r="CS55" i="2"/>
  <c r="BV55" i="2"/>
  <c r="BU55" i="2" s="1"/>
  <c r="CQ55" i="2" s="1"/>
  <c r="BT55" i="2"/>
  <c r="BS55" i="2"/>
  <c r="BP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S55" i="2"/>
  <c r="BO55" i="2" s="1"/>
  <c r="G55" i="2"/>
  <c r="DL54" i="2"/>
  <c r="DK54" i="2"/>
  <c r="DJ54" i="2"/>
  <c r="DH54" i="2"/>
  <c r="DF54" i="2"/>
  <c r="DE54" i="2"/>
  <c r="DD54" i="2"/>
  <c r="DC54" i="2"/>
  <c r="DB54" i="2"/>
  <c r="DA54" i="2"/>
  <c r="CZ54" i="2"/>
  <c r="CY54" i="2"/>
  <c r="CX54" i="2"/>
  <c r="CW54" i="2"/>
  <c r="CV54" i="2"/>
  <c r="CT54" i="2"/>
  <c r="CS54" i="2"/>
  <c r="CK54" i="2"/>
  <c r="DG54" i="2" s="1"/>
  <c r="BT54" i="2"/>
  <c r="BS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B54" i="2"/>
  <c r="BA54" i="2"/>
  <c r="AG54" i="2"/>
  <c r="AD54" i="2" s="1"/>
  <c r="J54" i="2"/>
  <c r="DL53" i="2"/>
  <c r="DK53" i="2"/>
  <c r="DJ53" i="2"/>
  <c r="DH53" i="2"/>
  <c r="DF53" i="2"/>
  <c r="DE53" i="2"/>
  <c r="DD53" i="2"/>
  <c r="DC53" i="2"/>
  <c r="DB53" i="2"/>
  <c r="DA53" i="2"/>
  <c r="CZ53" i="2"/>
  <c r="CY53" i="2"/>
  <c r="CX53" i="2"/>
  <c r="CW53" i="2"/>
  <c r="CV53" i="2"/>
  <c r="CU53" i="2"/>
  <c r="CT53" i="2"/>
  <c r="CS53" i="2"/>
  <c r="CK53" i="2"/>
  <c r="DG53" i="2" s="1"/>
  <c r="BT53" i="2"/>
  <c r="BS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D53" i="2"/>
  <c r="G53" i="2"/>
  <c r="DK52" i="2"/>
  <c r="DJ52" i="2"/>
  <c r="DH52" i="2"/>
  <c r="DG52" i="2"/>
  <c r="DF52" i="2"/>
  <c r="DE52" i="2"/>
  <c r="DD52" i="2"/>
  <c r="DC52" i="2"/>
  <c r="DB52" i="2"/>
  <c r="DA52" i="2"/>
  <c r="CZ52" i="2"/>
  <c r="CY52" i="2"/>
  <c r="CX52" i="2"/>
  <c r="CW52" i="2"/>
  <c r="CV52" i="2"/>
  <c r="CT52" i="2"/>
  <c r="CS52" i="2"/>
  <c r="BY52" i="2"/>
  <c r="CU52" i="2" s="1"/>
  <c r="BS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BA52" i="2"/>
  <c r="AD52" i="2"/>
  <c r="AA52" i="2"/>
  <c r="G52" i="2" s="1"/>
  <c r="DK51" i="2"/>
  <c r="DJ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CU51" i="2"/>
  <c r="CT51" i="2"/>
  <c r="CS51" i="2"/>
  <c r="CP51" i="2"/>
  <c r="BV51" i="2" s="1"/>
  <c r="BU51" i="2" s="1"/>
  <c r="CQ51" i="2" s="1"/>
  <c r="BS51" i="2"/>
  <c r="BP51" i="2"/>
  <c r="BO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BA51" i="2"/>
  <c r="AX51" i="2"/>
  <c r="G51" i="2"/>
  <c r="DL50" i="2"/>
  <c r="DK50" i="2"/>
  <c r="DJ50" i="2"/>
  <c r="DH50" i="2"/>
  <c r="DF50" i="2"/>
  <c r="DE50" i="2"/>
  <c r="DD50" i="2"/>
  <c r="DC50" i="2"/>
  <c r="DB50" i="2"/>
  <c r="DA50" i="2"/>
  <c r="CZ50" i="2"/>
  <c r="CY50" i="2"/>
  <c r="CX50" i="2"/>
  <c r="CW50" i="2"/>
  <c r="CV50" i="2"/>
  <c r="CT50" i="2"/>
  <c r="CS50" i="2"/>
  <c r="CK50" i="2"/>
  <c r="BV50" i="2" s="1"/>
  <c r="BT50" i="2"/>
  <c r="BS50" i="2"/>
  <c r="BP50" i="2"/>
  <c r="BN50" i="2"/>
  <c r="BM50" i="2"/>
  <c r="BL50" i="2"/>
  <c r="BK50" i="2"/>
  <c r="BJ50" i="2"/>
  <c r="BI50" i="2"/>
  <c r="BH50" i="2"/>
  <c r="BG50" i="2"/>
  <c r="BF50" i="2"/>
  <c r="BE50" i="2"/>
  <c r="BD50" i="2"/>
  <c r="BB50" i="2"/>
  <c r="BA50" i="2"/>
  <c r="AS50" i="2"/>
  <c r="AD50" i="2" s="1"/>
  <c r="V50" i="2"/>
  <c r="J50" i="2"/>
  <c r="DL49" i="2"/>
  <c r="DK49" i="2"/>
  <c r="DJ49" i="2"/>
  <c r="DH49" i="2"/>
  <c r="DG49" i="2"/>
  <c r="DF49" i="2"/>
  <c r="DE49" i="2"/>
  <c r="DD49" i="2"/>
  <c r="DC49" i="2"/>
  <c r="DB49" i="2"/>
  <c r="DA49" i="2"/>
  <c r="CZ49" i="2"/>
  <c r="CY49" i="2"/>
  <c r="CX49" i="2"/>
  <c r="CW49" i="2"/>
  <c r="CV49" i="2"/>
  <c r="CT49" i="2"/>
  <c r="CS49" i="2"/>
  <c r="BY49" i="2"/>
  <c r="BV49" i="2" s="1"/>
  <c r="BT49" i="2"/>
  <c r="BS49" i="2"/>
  <c r="BP49" i="2"/>
  <c r="BO49" i="2"/>
  <c r="BM49" i="2"/>
  <c r="BL49" i="2"/>
  <c r="BK49" i="2"/>
  <c r="BJ49" i="2"/>
  <c r="BI49" i="2"/>
  <c r="BH49" i="2"/>
  <c r="BG49" i="2"/>
  <c r="BF49" i="2"/>
  <c r="BE49" i="2"/>
  <c r="BD49" i="2"/>
  <c r="BB49" i="2"/>
  <c r="BA49" i="2"/>
  <c r="AG49" i="2"/>
  <c r="BC49" i="2" s="1"/>
  <c r="G49" i="2"/>
  <c r="DL48" i="2"/>
  <c r="DJ48" i="2"/>
  <c r="DH48" i="2"/>
  <c r="DG48" i="2"/>
  <c r="DF48" i="2"/>
  <c r="DE48" i="2"/>
  <c r="DD48" i="2"/>
  <c r="DC48" i="2"/>
  <c r="DB48" i="2"/>
  <c r="DA48" i="2"/>
  <c r="CZ48" i="2"/>
  <c r="CY48" i="2"/>
  <c r="CX48" i="2"/>
  <c r="CW48" i="2"/>
  <c r="CV48" i="2"/>
  <c r="CT48" i="2"/>
  <c r="CS48" i="2"/>
  <c r="CO48" i="2"/>
  <c r="CO135" i="2" s="1"/>
  <c r="BY48" i="2"/>
  <c r="CU48" i="2" s="1"/>
  <c r="BT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B48" i="2"/>
  <c r="BA48" i="2"/>
  <c r="AW48" i="2"/>
  <c r="AG48" i="2"/>
  <c r="G48" i="2"/>
  <c r="DL47" i="2"/>
  <c r="DK47" i="2"/>
  <c r="DJ47" i="2"/>
  <c r="DH47" i="2"/>
  <c r="DF47" i="2"/>
  <c r="DE47" i="2"/>
  <c r="DD47" i="2"/>
  <c r="DC47" i="2"/>
  <c r="DB47" i="2"/>
  <c r="DA47" i="2"/>
  <c r="CZ47" i="2"/>
  <c r="CY47" i="2"/>
  <c r="CX47" i="2"/>
  <c r="CW47" i="2"/>
  <c r="CV47" i="2"/>
  <c r="CU47" i="2"/>
  <c r="CT47" i="2"/>
  <c r="CS47" i="2"/>
  <c r="CK47" i="2"/>
  <c r="DG47" i="2" s="1"/>
  <c r="BT47" i="2"/>
  <c r="BS47" i="2"/>
  <c r="BP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S47" i="2"/>
  <c r="G47" i="2"/>
  <c r="DL46" i="2"/>
  <c r="DK46" i="2"/>
  <c r="DJ46" i="2"/>
  <c r="DH46" i="2"/>
  <c r="DG46" i="2"/>
  <c r="DF46" i="2"/>
  <c r="DE46" i="2"/>
  <c r="DD46" i="2"/>
  <c r="DC46" i="2"/>
  <c r="DB46" i="2"/>
  <c r="DA46" i="2"/>
  <c r="CZ46" i="2"/>
  <c r="CY46" i="2"/>
  <c r="CX46" i="2"/>
  <c r="CW46" i="2"/>
  <c r="CV46" i="2"/>
  <c r="CU46" i="2"/>
  <c r="CT46" i="2"/>
  <c r="CS46" i="2"/>
  <c r="BV46" i="2"/>
  <c r="BT46" i="2"/>
  <c r="BS46" i="2"/>
  <c r="BP46" i="2"/>
  <c r="BO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D46" i="2"/>
  <c r="G46" i="2"/>
  <c r="DL45" i="2"/>
  <c r="DK45" i="2"/>
  <c r="DJ45" i="2"/>
  <c r="DH45" i="2"/>
  <c r="DF45" i="2"/>
  <c r="DE45" i="2"/>
  <c r="DD45" i="2"/>
  <c r="DC45" i="2"/>
  <c r="DB45" i="2"/>
  <c r="DA45" i="2"/>
  <c r="CZ45" i="2"/>
  <c r="CY45" i="2"/>
  <c r="CX45" i="2"/>
  <c r="CW45" i="2"/>
  <c r="CV45" i="2"/>
  <c r="CU45" i="2"/>
  <c r="CT45" i="2"/>
  <c r="CS45" i="2"/>
  <c r="CK45" i="2"/>
  <c r="DG45" i="2" s="1"/>
  <c r="BT45" i="2"/>
  <c r="BS45" i="2"/>
  <c r="BP45" i="2"/>
  <c r="BN45" i="2"/>
  <c r="BM45" i="2"/>
  <c r="BL45" i="2"/>
  <c r="BK45" i="2"/>
  <c r="BJ45" i="2"/>
  <c r="BI45" i="2"/>
  <c r="BH45" i="2"/>
  <c r="BG45" i="2"/>
  <c r="BF45" i="2"/>
  <c r="BE45" i="2"/>
  <c r="BD45" i="2"/>
  <c r="BC45" i="2"/>
  <c r="BB45" i="2"/>
  <c r="BA45" i="2"/>
  <c r="AS45" i="2"/>
  <c r="BO45" i="2" s="1"/>
  <c r="G45" i="2"/>
  <c r="DL44" i="2"/>
  <c r="DK44" i="2"/>
  <c r="DJ44" i="2"/>
  <c r="DH44" i="2"/>
  <c r="DF44" i="2"/>
  <c r="DE44" i="2"/>
  <c r="DD44" i="2"/>
  <c r="DC44" i="2"/>
  <c r="DB44" i="2"/>
  <c r="DA44" i="2"/>
  <c r="CZ44" i="2"/>
  <c r="CY44" i="2"/>
  <c r="CX44" i="2"/>
  <c r="CW44" i="2"/>
  <c r="CV44" i="2"/>
  <c r="CU44" i="2"/>
  <c r="CT44" i="2"/>
  <c r="CS44" i="2"/>
  <c r="CK44" i="2"/>
  <c r="DG44" i="2" s="1"/>
  <c r="BT44" i="2"/>
  <c r="BS44" i="2"/>
  <c r="BR44" i="2"/>
  <c r="BP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S44" i="2"/>
  <c r="BO44" i="2" s="1"/>
  <c r="G44" i="2"/>
  <c r="DL43" i="2"/>
  <c r="DK43" i="2"/>
  <c r="DJ43" i="2"/>
  <c r="DH43" i="2"/>
  <c r="DF43" i="2"/>
  <c r="DE43" i="2"/>
  <c r="DD43" i="2"/>
  <c r="DC43" i="2"/>
  <c r="DB43" i="2"/>
  <c r="DA43" i="2"/>
  <c r="CZ43" i="2"/>
  <c r="CY43" i="2"/>
  <c r="CX43" i="2"/>
  <c r="CW43" i="2"/>
  <c r="CV43" i="2"/>
  <c r="CU43" i="2"/>
  <c r="CT43" i="2"/>
  <c r="CS43" i="2"/>
  <c r="CK43" i="2"/>
  <c r="BV43" i="2" s="1"/>
  <c r="BT43" i="2"/>
  <c r="BS43" i="2"/>
  <c r="BP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S43" i="2"/>
  <c r="AD43" i="2" s="1"/>
  <c r="V43" i="2"/>
  <c r="G43" i="2" s="1"/>
  <c r="DL42" i="2"/>
  <c r="DK42" i="2"/>
  <c r="DJ42" i="2"/>
  <c r="DH42" i="2"/>
  <c r="DF42" i="2"/>
  <c r="DE42" i="2"/>
  <c r="DD42" i="2"/>
  <c r="DC42" i="2"/>
  <c r="DB42" i="2"/>
  <c r="DA42" i="2"/>
  <c r="CZ42" i="2"/>
  <c r="CY42" i="2"/>
  <c r="CX42" i="2"/>
  <c r="CW42" i="2"/>
  <c r="CV42" i="2"/>
  <c r="CU42" i="2"/>
  <c r="CT42" i="2"/>
  <c r="CS42" i="2"/>
  <c r="CK42" i="2"/>
  <c r="BT42" i="2"/>
  <c r="BS42" i="2"/>
  <c r="BR42" i="2"/>
  <c r="BP42" i="2"/>
  <c r="BN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S42" i="2"/>
  <c r="AD42" i="2" s="1"/>
  <c r="V42" i="2"/>
  <c r="G42" i="2" s="1"/>
  <c r="DL41" i="2"/>
  <c r="DK41" i="2"/>
  <c r="DJ41" i="2"/>
  <c r="DH41" i="2"/>
  <c r="DG41" i="2"/>
  <c r="DF41" i="2"/>
  <c r="DE41" i="2"/>
  <c r="DC41" i="2"/>
  <c r="DB41" i="2"/>
  <c r="DA41" i="2"/>
  <c r="CZ41" i="2"/>
  <c r="CY41" i="2"/>
  <c r="CX41" i="2"/>
  <c r="CW41" i="2"/>
  <c r="CV41" i="2"/>
  <c r="CU41" i="2"/>
  <c r="CT41" i="2"/>
  <c r="CS41" i="2"/>
  <c r="CH41" i="2"/>
  <c r="CH135" i="2" s="1"/>
  <c r="BT41" i="2"/>
  <c r="BS41" i="2"/>
  <c r="BR41" i="2"/>
  <c r="BP41" i="2"/>
  <c r="BO41" i="2"/>
  <c r="BN41" i="2"/>
  <c r="BM41" i="2"/>
  <c r="BK41" i="2"/>
  <c r="BJ41" i="2"/>
  <c r="BI41" i="2"/>
  <c r="BH41" i="2"/>
  <c r="BG41" i="2"/>
  <c r="BF41" i="2"/>
  <c r="BE41" i="2"/>
  <c r="BD41" i="2"/>
  <c r="BC41" i="2"/>
  <c r="BB41" i="2"/>
  <c r="BA41" i="2"/>
  <c r="AP41" i="2"/>
  <c r="S41" i="2"/>
  <c r="DL40" i="2"/>
  <c r="DK40" i="2"/>
  <c r="DJ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CU40" i="2"/>
  <c r="CT40" i="2"/>
  <c r="CS40" i="2"/>
  <c r="BV40" i="2"/>
  <c r="BT40" i="2"/>
  <c r="BS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D40" i="2"/>
  <c r="G40" i="2"/>
  <c r="BU40" i="2" s="1"/>
  <c r="CQ40" i="2" s="1"/>
  <c r="DL39" i="2"/>
  <c r="DJ39" i="2"/>
  <c r="DH39" i="2"/>
  <c r="DG39" i="2"/>
  <c r="DF39" i="2"/>
  <c r="DD39" i="2"/>
  <c r="DC39" i="2"/>
  <c r="DB39" i="2"/>
  <c r="DA39" i="2"/>
  <c r="CZ39" i="2"/>
  <c r="CY39" i="2"/>
  <c r="CX39" i="2"/>
  <c r="CW39" i="2"/>
  <c r="CV39" i="2"/>
  <c r="CU39" i="2"/>
  <c r="CT39" i="2"/>
  <c r="CS39" i="2"/>
  <c r="CI39" i="2"/>
  <c r="BT39" i="2"/>
  <c r="BP39" i="2"/>
  <c r="BO39" i="2"/>
  <c r="BN39" i="2"/>
  <c r="BL39" i="2"/>
  <c r="BK39" i="2"/>
  <c r="BJ39" i="2"/>
  <c r="BI39" i="2"/>
  <c r="BH39" i="2"/>
  <c r="BG39" i="2"/>
  <c r="BF39" i="2"/>
  <c r="BE39" i="2"/>
  <c r="BD39" i="2"/>
  <c r="BC39" i="2"/>
  <c r="BB39" i="2"/>
  <c r="BA39" i="2"/>
  <c r="AQ39" i="2"/>
  <c r="AD39" i="2" s="1"/>
  <c r="Z39" i="2"/>
  <c r="DK38" i="2"/>
  <c r="DJ38" i="2"/>
  <c r="DH38" i="2"/>
  <c r="DF38" i="2"/>
  <c r="DD38" i="2"/>
  <c r="DC38" i="2"/>
  <c r="DB38" i="2"/>
  <c r="DA38" i="2"/>
  <c r="CZ38" i="2"/>
  <c r="CY38" i="2"/>
  <c r="CX38" i="2"/>
  <c r="CW38" i="2"/>
  <c r="CV38" i="2"/>
  <c r="CU38" i="2"/>
  <c r="CT38" i="2"/>
  <c r="CS38" i="2"/>
  <c r="CP38" i="2"/>
  <c r="CK38" i="2"/>
  <c r="DG38" i="2" s="1"/>
  <c r="CI38" i="2"/>
  <c r="BS38" i="2"/>
  <c r="BP38" i="2"/>
  <c r="BN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X38" i="2"/>
  <c r="AS38" i="2"/>
  <c r="BO38" i="2" s="1"/>
  <c r="AQ38" i="2"/>
  <c r="BM38" i="2" s="1"/>
  <c r="AA38" i="2"/>
  <c r="G38" i="2" s="1"/>
  <c r="DL37" i="2"/>
  <c r="DK37" i="2"/>
  <c r="DJ37" i="2"/>
  <c r="DH37" i="2"/>
  <c r="DG37" i="2"/>
  <c r="DF37" i="2"/>
  <c r="DD37" i="2"/>
  <c r="DC37" i="2"/>
  <c r="DB37" i="2"/>
  <c r="DA37" i="2"/>
  <c r="CZ37" i="2"/>
  <c r="CY37" i="2"/>
  <c r="CX37" i="2"/>
  <c r="CW37" i="2"/>
  <c r="CV37" i="2"/>
  <c r="CU37" i="2"/>
  <c r="CT37" i="2"/>
  <c r="CS37" i="2"/>
  <c r="CI37" i="2"/>
  <c r="DE37" i="2" s="1"/>
  <c r="BT37" i="2"/>
  <c r="BS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Q37" i="2"/>
  <c r="AD37" i="2"/>
  <c r="G37" i="2"/>
  <c r="DL36" i="2"/>
  <c r="DK36" i="2"/>
  <c r="DJ36" i="2"/>
  <c r="DH36" i="2"/>
  <c r="DF36" i="2"/>
  <c r="DE36" i="2"/>
  <c r="DD36" i="2"/>
  <c r="DC36" i="2"/>
  <c r="DB36" i="2"/>
  <c r="DA36" i="2"/>
  <c r="CZ36" i="2"/>
  <c r="CY36" i="2"/>
  <c r="CX36" i="2"/>
  <c r="CW36" i="2"/>
  <c r="CV36" i="2"/>
  <c r="CU36" i="2"/>
  <c r="CT36" i="2"/>
  <c r="CS36" i="2"/>
  <c r="CK36" i="2"/>
  <c r="BT36" i="2"/>
  <c r="BS36" i="2"/>
  <c r="BR36" i="2"/>
  <c r="BP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BA36" i="2"/>
  <c r="AS36" i="2"/>
  <c r="BO36" i="2" s="1"/>
  <c r="G36" i="2"/>
  <c r="DL35" i="2"/>
  <c r="DK35" i="2"/>
  <c r="DJ35" i="2"/>
  <c r="DH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S35" i="2"/>
  <c r="CK35" i="2"/>
  <c r="DG35" i="2" s="1"/>
  <c r="BT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D35" i="2"/>
  <c r="G35" i="2"/>
  <c r="DL34" i="2"/>
  <c r="DK34" i="2"/>
  <c r="DJ34" i="2"/>
  <c r="DH34" i="2"/>
  <c r="DF34" i="2"/>
  <c r="DE34" i="2"/>
  <c r="DD34" i="2"/>
  <c r="DC34" i="2"/>
  <c r="DB34" i="2"/>
  <c r="DA34" i="2"/>
  <c r="CZ34" i="2"/>
  <c r="CY34" i="2"/>
  <c r="CX34" i="2"/>
  <c r="CW34" i="2"/>
  <c r="CV34" i="2"/>
  <c r="CU34" i="2"/>
  <c r="CT34" i="2"/>
  <c r="CS34" i="2"/>
  <c r="CK34" i="2"/>
  <c r="DG34" i="2" s="1"/>
  <c r="BT34" i="2"/>
  <c r="BP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S34" i="2"/>
  <c r="BO34" i="2" s="1"/>
  <c r="G34" i="2"/>
  <c r="DL33" i="2"/>
  <c r="DK33" i="2"/>
  <c r="DJ33" i="2"/>
  <c r="DH33" i="2"/>
  <c r="DF33" i="2"/>
  <c r="DE33" i="2"/>
  <c r="DD33" i="2"/>
  <c r="DC33" i="2"/>
  <c r="DB33" i="2"/>
  <c r="DA33" i="2"/>
  <c r="CZ33" i="2"/>
  <c r="CY33" i="2"/>
  <c r="CX33" i="2"/>
  <c r="CW33" i="2"/>
  <c r="CV33" i="2"/>
  <c r="CU33" i="2"/>
  <c r="CT33" i="2"/>
  <c r="CS33" i="2"/>
  <c r="CK33" i="2"/>
  <c r="DG33" i="2" s="1"/>
  <c r="BT33" i="2"/>
  <c r="BP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BA33" i="2"/>
  <c r="AS33" i="2"/>
  <c r="BO33" i="2" s="1"/>
  <c r="G33" i="2"/>
  <c r="DL32" i="2"/>
  <c r="DK32" i="2"/>
  <c r="DJ32" i="2"/>
  <c r="DI32" i="2"/>
  <c r="DH32" i="2"/>
  <c r="DF32" i="2"/>
  <c r="DE32" i="2"/>
  <c r="DD32" i="2"/>
  <c r="DC32" i="2"/>
  <c r="DB32" i="2"/>
  <c r="DA32" i="2"/>
  <c r="CZ32" i="2"/>
  <c r="CY32" i="2"/>
  <c r="CX32" i="2"/>
  <c r="CW32" i="2"/>
  <c r="CV32" i="2"/>
  <c r="CU32" i="2"/>
  <c r="CT32" i="2"/>
  <c r="CS32" i="2"/>
  <c r="CK32" i="2"/>
  <c r="DG32" i="2" s="1"/>
  <c r="BT32" i="2"/>
  <c r="BQ32" i="2"/>
  <c r="BQ135" i="2" s="1"/>
  <c r="BP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BA32" i="2"/>
  <c r="AS32" i="2"/>
  <c r="BO32" i="2" s="1"/>
  <c r="AD32" i="2"/>
  <c r="G32" i="2"/>
  <c r="DK31" i="2"/>
  <c r="DJ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P31" i="2"/>
  <c r="BP31" i="2"/>
  <c r="BO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X31" i="2"/>
  <c r="G31" i="2"/>
  <c r="DK30" i="2"/>
  <c r="DJ30" i="2"/>
  <c r="DH30" i="2"/>
  <c r="DG30" i="2"/>
  <c r="DF30" i="2"/>
  <c r="DE30" i="2"/>
  <c r="DD30" i="2"/>
  <c r="DC30" i="2"/>
  <c r="DB30" i="2"/>
  <c r="DA30" i="2"/>
  <c r="CZ30" i="2"/>
  <c r="CY30" i="2"/>
  <c r="CX30" i="2"/>
  <c r="CW30" i="2"/>
  <c r="CV30" i="2"/>
  <c r="CU30" i="2"/>
  <c r="CT30" i="2"/>
  <c r="CS30" i="2"/>
  <c r="CP30" i="2"/>
  <c r="BP30" i="2"/>
  <c r="BO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X30" i="2"/>
  <c r="AD30" i="2" s="1"/>
  <c r="G30" i="2"/>
  <c r="DL29" i="2"/>
  <c r="DK29" i="2"/>
  <c r="DJ29" i="2"/>
  <c r="DH29" i="2"/>
  <c r="DF29" i="2"/>
  <c r="DE29" i="2"/>
  <c r="DD29" i="2"/>
  <c r="DC29" i="2"/>
  <c r="DB29" i="2"/>
  <c r="DA29" i="2"/>
  <c r="CZ29" i="2"/>
  <c r="CY29" i="2"/>
  <c r="CX29" i="2"/>
  <c r="CW29" i="2"/>
  <c r="CV29" i="2"/>
  <c r="CU29" i="2"/>
  <c r="CT29" i="2"/>
  <c r="CS29" i="2"/>
  <c r="CK29" i="2"/>
  <c r="DG29" i="2" s="1"/>
  <c r="BT29" i="2"/>
  <c r="BP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BA29" i="2"/>
  <c r="AS29" i="2"/>
  <c r="BO29" i="2" s="1"/>
  <c r="AD29" i="2"/>
  <c r="G29" i="2"/>
  <c r="DL28" i="2"/>
  <c r="DK28" i="2"/>
  <c r="DJ28" i="2"/>
  <c r="DH28" i="2"/>
  <c r="DF28" i="2"/>
  <c r="DE28" i="2"/>
  <c r="DD28" i="2"/>
  <c r="DC28" i="2"/>
  <c r="DB28" i="2"/>
  <c r="DA28" i="2"/>
  <c r="CZ28" i="2"/>
  <c r="CY28" i="2"/>
  <c r="CX28" i="2"/>
  <c r="CW28" i="2"/>
  <c r="CV28" i="2"/>
  <c r="CU28" i="2"/>
  <c r="CT28" i="2"/>
  <c r="CS28" i="2"/>
  <c r="CK28" i="2"/>
  <c r="DG28" i="2" s="1"/>
  <c r="BT28" i="2"/>
  <c r="BP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S28" i="2"/>
  <c r="BO28" i="2" s="1"/>
  <c r="G28" i="2"/>
  <c r="DL27" i="2"/>
  <c r="DK27" i="2"/>
  <c r="DJ27" i="2"/>
  <c r="DH27" i="2"/>
  <c r="DF27" i="2"/>
  <c r="DE27" i="2"/>
  <c r="DD27" i="2"/>
  <c r="DC27" i="2"/>
  <c r="DB27" i="2"/>
  <c r="DA27" i="2"/>
  <c r="CZ27" i="2"/>
  <c r="CY27" i="2"/>
  <c r="CX27" i="2"/>
  <c r="CW27" i="2"/>
  <c r="CV27" i="2"/>
  <c r="CU27" i="2"/>
  <c r="CT27" i="2"/>
  <c r="CS27" i="2"/>
  <c r="CK27" i="2"/>
  <c r="BV27" i="2" s="1"/>
  <c r="BT27" i="2"/>
  <c r="BP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S27" i="2"/>
  <c r="AD27" i="2" s="1"/>
  <c r="V27" i="2"/>
  <c r="DL26" i="2"/>
  <c r="DK26" i="2"/>
  <c r="DJ26" i="2"/>
  <c r="DH26" i="2"/>
  <c r="DF26" i="2"/>
  <c r="DE26" i="2"/>
  <c r="DD26" i="2"/>
  <c r="DC26" i="2"/>
  <c r="DB26" i="2"/>
  <c r="DA26" i="2"/>
  <c r="CZ26" i="2"/>
  <c r="CY26" i="2"/>
  <c r="CX26" i="2"/>
  <c r="CW26" i="2"/>
  <c r="CV26" i="2"/>
  <c r="CU26" i="2"/>
  <c r="CT26" i="2"/>
  <c r="CS26" i="2"/>
  <c r="BV26" i="2"/>
  <c r="BT26" i="2"/>
  <c r="BP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BB26" i="2"/>
  <c r="BA26" i="2"/>
  <c r="AD26" i="2"/>
  <c r="V26" i="2"/>
  <c r="G26" i="2" s="1"/>
  <c r="DL25" i="2"/>
  <c r="DK25" i="2"/>
  <c r="DJ25" i="2"/>
  <c r="DH25" i="2"/>
  <c r="DF25" i="2"/>
  <c r="DE25" i="2"/>
  <c r="DD25" i="2"/>
  <c r="DC25" i="2"/>
  <c r="DB25" i="2"/>
  <c r="DA25" i="2"/>
  <c r="CZ25" i="2"/>
  <c r="CY25" i="2"/>
  <c r="CX25" i="2"/>
  <c r="CW25" i="2"/>
  <c r="CV25" i="2"/>
  <c r="CU25" i="2"/>
  <c r="CT25" i="2"/>
  <c r="CS25" i="2"/>
  <c r="CK25" i="2"/>
  <c r="DG25" i="2" s="1"/>
  <c r="BT25" i="2"/>
  <c r="BP25" i="2"/>
  <c r="BN25" i="2"/>
  <c r="BM25" i="2"/>
  <c r="BL25" i="2"/>
  <c r="BK25" i="2"/>
  <c r="BJ25" i="2"/>
  <c r="BI25" i="2"/>
  <c r="BH25" i="2"/>
  <c r="BG25" i="2"/>
  <c r="BF25" i="2"/>
  <c r="BE25" i="2"/>
  <c r="BD25" i="2"/>
  <c r="BC25" i="2"/>
  <c r="BB25" i="2"/>
  <c r="BA25" i="2"/>
  <c r="AS25" i="2"/>
  <c r="G25" i="2"/>
  <c r="DL24" i="2"/>
  <c r="DK24" i="2"/>
  <c r="DJ24" i="2"/>
  <c r="DH24" i="2"/>
  <c r="DG24" i="2"/>
  <c r="DF24" i="2"/>
  <c r="DE24" i="2"/>
  <c r="DD24" i="2"/>
  <c r="DC24" i="2"/>
  <c r="DB24" i="2"/>
  <c r="DA24" i="2"/>
  <c r="CZ24" i="2"/>
  <c r="CY24" i="2"/>
  <c r="CX24" i="2"/>
  <c r="CW24" i="2"/>
  <c r="CV24" i="2"/>
  <c r="CU24" i="2"/>
  <c r="CT24" i="2"/>
  <c r="CS24" i="2"/>
  <c r="BV24" i="2"/>
  <c r="BT24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C24" i="2"/>
  <c r="BB24" i="2"/>
  <c r="BA24" i="2"/>
  <c r="AD24" i="2"/>
  <c r="G24" i="2"/>
  <c r="BU24" i="2" s="1"/>
  <c r="CQ24" i="2" s="1"/>
  <c r="DL23" i="2"/>
  <c r="DK23" i="2"/>
  <c r="DJ23" i="2"/>
  <c r="DH23" i="2"/>
  <c r="DG23" i="2"/>
  <c r="DF23" i="2"/>
  <c r="DE23" i="2"/>
  <c r="DD23" i="2"/>
  <c r="DC23" i="2"/>
  <c r="DB23" i="2"/>
  <c r="DA23" i="2"/>
  <c r="CZ23" i="2"/>
  <c r="CY23" i="2"/>
  <c r="CX23" i="2"/>
  <c r="CW23" i="2"/>
  <c r="CV23" i="2"/>
  <c r="CT23" i="2"/>
  <c r="CS23" i="2"/>
  <c r="BY23" i="2"/>
  <c r="CU23" i="2" s="1"/>
  <c r="BT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B23" i="2"/>
  <c r="BA23" i="2"/>
  <c r="AG23" i="2"/>
  <c r="G23" i="2"/>
  <c r="DL22" i="2"/>
  <c r="DK22" i="2"/>
  <c r="DJ22" i="2"/>
  <c r="DH22" i="2"/>
  <c r="DG22" i="2"/>
  <c r="DF22" i="2"/>
  <c r="DE22" i="2"/>
  <c r="DD22" i="2"/>
  <c r="DC22" i="2"/>
  <c r="DB22" i="2"/>
  <c r="DA22" i="2"/>
  <c r="CZ22" i="2"/>
  <c r="CY22" i="2"/>
  <c r="CX22" i="2"/>
  <c r="CW22" i="2"/>
  <c r="CV22" i="2"/>
  <c r="CT22" i="2"/>
  <c r="CS22" i="2"/>
  <c r="BY22" i="2"/>
  <c r="BV22" i="2" s="1"/>
  <c r="BU22" i="2" s="1"/>
  <c r="CQ22" i="2" s="1"/>
  <c r="BT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B22" i="2"/>
  <c r="BA22" i="2"/>
  <c r="AG22" i="2"/>
  <c r="AD22" i="2" s="1"/>
  <c r="G22" i="2"/>
  <c r="DL21" i="2"/>
  <c r="DK21" i="2"/>
  <c r="DJ21" i="2"/>
  <c r="DH21" i="2"/>
  <c r="DG21" i="2"/>
  <c r="DF21" i="2"/>
  <c r="DE21" i="2"/>
  <c r="DD21" i="2"/>
  <c r="DC21" i="2"/>
  <c r="DB21" i="2"/>
  <c r="DA21" i="2"/>
  <c r="CZ21" i="2"/>
  <c r="CY21" i="2"/>
  <c r="CX21" i="2"/>
  <c r="CW21" i="2"/>
  <c r="CV21" i="2"/>
  <c r="CT21" i="2"/>
  <c r="CS21" i="2"/>
  <c r="BY21" i="2"/>
  <c r="CU21" i="2" s="1"/>
  <c r="BT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B21" i="2"/>
  <c r="BA21" i="2"/>
  <c r="AG21" i="2"/>
  <c r="AD21" i="2" s="1"/>
  <c r="G21" i="2"/>
  <c r="DI20" i="2"/>
  <c r="CO20" i="2"/>
  <c r="CN20" i="2"/>
  <c r="CL20" i="2"/>
  <c r="CK20" i="2"/>
  <c r="CH20" i="2"/>
  <c r="CG20" i="2"/>
  <c r="CF20" i="2"/>
  <c r="CE20" i="2"/>
  <c r="CD20" i="2"/>
  <c r="CC20" i="2"/>
  <c r="BZ20" i="2"/>
  <c r="BX20" i="2"/>
  <c r="BW20" i="2"/>
  <c r="AW20" i="2"/>
  <c r="AV20" i="2"/>
  <c r="AU20" i="2"/>
  <c r="AT20" i="2"/>
  <c r="AS20" i="2"/>
  <c r="AP20" i="2"/>
  <c r="AO20" i="2"/>
  <c r="AN20" i="2"/>
  <c r="AM20" i="2"/>
  <c r="AL20" i="2"/>
  <c r="AK20" i="2"/>
  <c r="AH20" i="2"/>
  <c r="AF20" i="2"/>
  <c r="Z20" i="2"/>
  <c r="Y20" i="2"/>
  <c r="W20" i="2"/>
  <c r="V20" i="2"/>
  <c r="U20" i="2"/>
  <c r="T20" i="2"/>
  <c r="S20" i="2"/>
  <c r="R20" i="2"/>
  <c r="Q20" i="2"/>
  <c r="P20" i="2"/>
  <c r="O20" i="2"/>
  <c r="N20" i="2"/>
  <c r="M20" i="2"/>
  <c r="K20" i="2"/>
  <c r="I20" i="2"/>
  <c r="H20" i="2"/>
  <c r="DL19" i="2"/>
  <c r="DK19" i="2"/>
  <c r="DJ19" i="2"/>
  <c r="DH19" i="2"/>
  <c r="DG19" i="2"/>
  <c r="DF19" i="2"/>
  <c r="DE19" i="2"/>
  <c r="DD19" i="2"/>
  <c r="DC19" i="2"/>
  <c r="DB19" i="2"/>
  <c r="DA19" i="2"/>
  <c r="CZ19" i="2"/>
  <c r="CY19" i="2"/>
  <c r="CX19" i="2"/>
  <c r="CV19" i="2"/>
  <c r="CU19" i="2"/>
  <c r="CT19" i="2"/>
  <c r="CS19" i="2"/>
  <c r="CA19" i="2"/>
  <c r="BV19" i="2" s="1"/>
  <c r="BT19" i="2"/>
  <c r="BS19" i="2"/>
  <c r="BP19" i="2"/>
  <c r="BO19" i="2"/>
  <c r="BN19" i="2"/>
  <c r="BM19" i="2"/>
  <c r="BL19" i="2"/>
  <c r="BK19" i="2"/>
  <c r="BJ19" i="2"/>
  <c r="BI19" i="2"/>
  <c r="BH19" i="2"/>
  <c r="BG19" i="2"/>
  <c r="BF19" i="2"/>
  <c r="BD19" i="2"/>
  <c r="BC19" i="2"/>
  <c r="BB19" i="2"/>
  <c r="BA19" i="2"/>
  <c r="AI19" i="2"/>
  <c r="G19" i="2"/>
  <c r="DL18" i="2"/>
  <c r="DK18" i="2"/>
  <c r="DJ18" i="2"/>
  <c r="DH18" i="2"/>
  <c r="DG18" i="2"/>
  <c r="DF18" i="2"/>
  <c r="DE18" i="2"/>
  <c r="DD18" i="2"/>
  <c r="DC18" i="2"/>
  <c r="DB18" i="2"/>
  <c r="DA18" i="2"/>
  <c r="CZ18" i="2"/>
  <c r="CY18" i="2"/>
  <c r="CX18" i="2"/>
  <c r="CW18" i="2"/>
  <c r="CV18" i="2"/>
  <c r="CU18" i="2"/>
  <c r="CT18" i="2"/>
  <c r="CS18" i="2"/>
  <c r="BV18" i="2"/>
  <c r="BT18" i="2"/>
  <c r="BS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D18" i="2"/>
  <c r="AC18" i="2" s="1"/>
  <c r="AY18" i="2" s="1"/>
  <c r="G18" i="2"/>
  <c r="DL17" i="2"/>
  <c r="DK17" i="2"/>
  <c r="DJ17" i="2"/>
  <c r="DH17" i="2"/>
  <c r="DG17" i="2"/>
  <c r="DF17" i="2"/>
  <c r="DE17" i="2"/>
  <c r="DD17" i="2"/>
  <c r="DC17" i="2"/>
  <c r="DB17" i="2"/>
  <c r="DA17" i="2"/>
  <c r="CZ17" i="2"/>
  <c r="CY17" i="2"/>
  <c r="CX17" i="2"/>
  <c r="CW17" i="2"/>
  <c r="CV17" i="2"/>
  <c r="CU17" i="2"/>
  <c r="CT17" i="2"/>
  <c r="CS17" i="2"/>
  <c r="BV17" i="2"/>
  <c r="BT17" i="2"/>
  <c r="BS17" i="2"/>
  <c r="BR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D17" i="2"/>
  <c r="G17" i="2"/>
  <c r="DL16" i="2"/>
  <c r="DK16" i="2"/>
  <c r="DJ16" i="2"/>
  <c r="DH16" i="2"/>
  <c r="DG16" i="2"/>
  <c r="DF16" i="2"/>
  <c r="DE16" i="2"/>
  <c r="DD16" i="2"/>
  <c r="DC16" i="2"/>
  <c r="DB16" i="2"/>
  <c r="DA16" i="2"/>
  <c r="CZ16" i="2"/>
  <c r="CY16" i="2"/>
  <c r="CX16" i="2"/>
  <c r="CW16" i="2"/>
  <c r="CV16" i="2"/>
  <c r="CU16" i="2"/>
  <c r="CT16" i="2"/>
  <c r="CS16" i="2"/>
  <c r="BV16" i="2"/>
  <c r="BT16" i="2"/>
  <c r="BS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D16" i="2"/>
  <c r="G16" i="2"/>
  <c r="DL15" i="2"/>
  <c r="DK15" i="2"/>
  <c r="DJ15" i="2"/>
  <c r="DH15" i="2"/>
  <c r="DG15" i="2"/>
  <c r="DF15" i="2"/>
  <c r="DD15" i="2"/>
  <c r="DC15" i="2"/>
  <c r="DB15" i="2"/>
  <c r="DA15" i="2"/>
  <c r="CZ15" i="2"/>
  <c r="CY15" i="2"/>
  <c r="CX15" i="2"/>
  <c r="CV15" i="2"/>
  <c r="CU15" i="2"/>
  <c r="CT15" i="2"/>
  <c r="CS15" i="2"/>
  <c r="CI15" i="2"/>
  <c r="CA15" i="2"/>
  <c r="CW15" i="2" s="1"/>
  <c r="BT15" i="2"/>
  <c r="BS15" i="2"/>
  <c r="BP15" i="2"/>
  <c r="BO15" i="2"/>
  <c r="BN15" i="2"/>
  <c r="BL15" i="2"/>
  <c r="BK15" i="2"/>
  <c r="BJ15" i="2"/>
  <c r="BI15" i="2"/>
  <c r="BH15" i="2"/>
  <c r="BG15" i="2"/>
  <c r="BF15" i="2"/>
  <c r="BD15" i="2"/>
  <c r="BC15" i="2"/>
  <c r="BB15" i="2"/>
  <c r="BA15" i="2"/>
  <c r="AQ15" i="2"/>
  <c r="AI15" i="2"/>
  <c r="BE15" i="2" s="1"/>
  <c r="G15" i="2"/>
  <c r="DL14" i="2"/>
  <c r="DK14" i="2"/>
  <c r="DJ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V14" i="2"/>
  <c r="CU14" i="2"/>
  <c r="CT14" i="2"/>
  <c r="CS14" i="2"/>
  <c r="CA14" i="2"/>
  <c r="BV14" i="2" s="1"/>
  <c r="BT14" i="2"/>
  <c r="BS14" i="2"/>
  <c r="BR14" i="2"/>
  <c r="BP14" i="2"/>
  <c r="BO14" i="2"/>
  <c r="BN14" i="2"/>
  <c r="BM14" i="2"/>
  <c r="BL14" i="2"/>
  <c r="BK14" i="2"/>
  <c r="BJ14" i="2"/>
  <c r="BI14" i="2"/>
  <c r="BH14" i="2"/>
  <c r="BG14" i="2"/>
  <c r="BF14" i="2"/>
  <c r="BD14" i="2"/>
  <c r="BC14" i="2"/>
  <c r="BB14" i="2"/>
  <c r="BA14" i="2"/>
  <c r="AI14" i="2"/>
  <c r="BE14" i="2" s="1"/>
  <c r="G14" i="2"/>
  <c r="DK13" i="2"/>
  <c r="DJ13" i="2"/>
  <c r="DH13" i="2"/>
  <c r="DG13" i="2"/>
  <c r="DE13" i="2"/>
  <c r="DD13" i="2"/>
  <c r="DC13" i="2"/>
  <c r="DB13" i="2"/>
  <c r="DA13" i="2"/>
  <c r="CZ13" i="2"/>
  <c r="CY13" i="2"/>
  <c r="CV13" i="2"/>
  <c r="CU13" i="2"/>
  <c r="CT13" i="2"/>
  <c r="CS13" i="2"/>
  <c r="CP13" i="2"/>
  <c r="DL13" i="2" s="1"/>
  <c r="CJ13" i="2"/>
  <c r="CJ20" i="2" s="1"/>
  <c r="CB13" i="2"/>
  <c r="CB20" i="2" s="1"/>
  <c r="CA13" i="2"/>
  <c r="BS13" i="2"/>
  <c r="BP13" i="2"/>
  <c r="BO13" i="2"/>
  <c r="BM13" i="2"/>
  <c r="BL13" i="2"/>
  <c r="BK13" i="2"/>
  <c r="BJ13" i="2"/>
  <c r="BI13" i="2"/>
  <c r="BH13" i="2"/>
  <c r="BG13" i="2"/>
  <c r="BE13" i="2"/>
  <c r="BD13" i="2"/>
  <c r="BC13" i="2"/>
  <c r="BB13" i="2"/>
  <c r="BA13" i="2"/>
  <c r="AX13" i="2"/>
  <c r="BT13" i="2" s="1"/>
  <c r="AR13" i="2"/>
  <c r="AR136" i="2" s="1"/>
  <c r="AJ13" i="2"/>
  <c r="AJ20" i="2" s="1"/>
  <c r="G13" i="2"/>
  <c r="DL12" i="2"/>
  <c r="DK12" i="2"/>
  <c r="DJ12" i="2"/>
  <c r="DH12" i="2"/>
  <c r="DG12" i="2"/>
  <c r="DF12" i="2"/>
  <c r="DE12" i="2"/>
  <c r="DD12" i="2"/>
  <c r="DC12" i="2"/>
  <c r="DB12" i="2"/>
  <c r="DA12" i="2"/>
  <c r="CZ12" i="2"/>
  <c r="CY12" i="2"/>
  <c r="CX12" i="2"/>
  <c r="CW12" i="2"/>
  <c r="CV12" i="2"/>
  <c r="CU12" i="2"/>
  <c r="CT12" i="2"/>
  <c r="CS12" i="2"/>
  <c r="BV12" i="2"/>
  <c r="BT12" i="2"/>
  <c r="BS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D12" i="2"/>
  <c r="G12" i="2"/>
  <c r="DL11" i="2"/>
  <c r="DK11" i="2"/>
  <c r="DJ11" i="2"/>
  <c r="DH11" i="2"/>
  <c r="DG11" i="2"/>
  <c r="DF11" i="2"/>
  <c r="DE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BV11" i="2"/>
  <c r="BT11" i="2"/>
  <c r="BS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D11" i="2"/>
  <c r="G11" i="2"/>
  <c r="DL10" i="2"/>
  <c r="DK10" i="2"/>
  <c r="DJ10" i="2"/>
  <c r="DH10" i="2"/>
  <c r="DG10" i="2"/>
  <c r="DF10" i="2"/>
  <c r="DE10" i="2"/>
  <c r="DD10" i="2"/>
  <c r="DC10" i="2"/>
  <c r="DB10" i="2"/>
  <c r="DA10" i="2"/>
  <c r="CZ10" i="2"/>
  <c r="CY10" i="2"/>
  <c r="CX10" i="2"/>
  <c r="CW10" i="2"/>
  <c r="CV10" i="2"/>
  <c r="CU10" i="2"/>
  <c r="CT10" i="2"/>
  <c r="CS10" i="2"/>
  <c r="BV10" i="2"/>
  <c r="BT10" i="2"/>
  <c r="BS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BA10" i="2"/>
  <c r="AD10" i="2"/>
  <c r="G10" i="2"/>
  <c r="AC10" i="2" s="1"/>
  <c r="AY10" i="2" s="1"/>
  <c r="DK9" i="2"/>
  <c r="DJ9" i="2"/>
  <c r="DH9" i="2"/>
  <c r="DG9" i="2"/>
  <c r="DF9" i="2"/>
  <c r="DE9" i="2"/>
  <c r="DD9" i="2"/>
  <c r="DC9" i="2"/>
  <c r="DB9" i="2"/>
  <c r="DA9" i="2"/>
  <c r="CZ9" i="2"/>
  <c r="CY9" i="2"/>
  <c r="CX9" i="2"/>
  <c r="CV9" i="2"/>
  <c r="CT9" i="2"/>
  <c r="CS9" i="2"/>
  <c r="CP9" i="2"/>
  <c r="CP134" i="2" s="1"/>
  <c r="BY9" i="2"/>
  <c r="BS9" i="2"/>
  <c r="BP9" i="2"/>
  <c r="BO9" i="2"/>
  <c r="BN9" i="2"/>
  <c r="BM9" i="2"/>
  <c r="BL9" i="2"/>
  <c r="BK9" i="2"/>
  <c r="BJ9" i="2"/>
  <c r="BI9" i="2"/>
  <c r="BH9" i="2"/>
  <c r="BG9" i="2"/>
  <c r="BF9" i="2"/>
  <c r="BD9" i="2"/>
  <c r="BB9" i="2"/>
  <c r="BA9" i="2"/>
  <c r="AX9" i="2"/>
  <c r="AX134" i="2" s="1"/>
  <c r="AI9" i="2"/>
  <c r="AG9" i="2"/>
  <c r="AA9" i="2"/>
  <c r="L9" i="2"/>
  <c r="J9" i="2"/>
  <c r="DL8" i="2"/>
  <c r="DK8" i="2"/>
  <c r="DJ8" i="2"/>
  <c r="DH8" i="2"/>
  <c r="DG8" i="2"/>
  <c r="DF8" i="2"/>
  <c r="DE8" i="2"/>
  <c r="DD8" i="2"/>
  <c r="DC8" i="2"/>
  <c r="DB8" i="2"/>
  <c r="DA8" i="2"/>
  <c r="CZ8" i="2"/>
  <c r="CY8" i="2"/>
  <c r="CX8" i="2"/>
  <c r="CV8" i="2"/>
  <c r="CT8" i="2"/>
  <c r="CS8" i="2"/>
  <c r="CA8" i="2"/>
  <c r="BY8" i="2"/>
  <c r="BT8" i="2"/>
  <c r="BS8" i="2"/>
  <c r="BP8" i="2"/>
  <c r="BO8" i="2"/>
  <c r="BN8" i="2"/>
  <c r="BM8" i="2"/>
  <c r="BL8" i="2"/>
  <c r="BK8" i="2"/>
  <c r="BJ8" i="2"/>
  <c r="BI8" i="2"/>
  <c r="BH8" i="2"/>
  <c r="BG8" i="2"/>
  <c r="BF8" i="2"/>
  <c r="BD8" i="2"/>
  <c r="BB8" i="2"/>
  <c r="BA8" i="2"/>
  <c r="AI8" i="2"/>
  <c r="AG8" i="2"/>
  <c r="L8" i="2"/>
  <c r="J8" i="2"/>
  <c r="DL7" i="2"/>
  <c r="DK7" i="2"/>
  <c r="DJ7" i="2"/>
  <c r="DH7" i="2"/>
  <c r="DG7" i="2"/>
  <c r="DF7" i="2"/>
  <c r="DE7" i="2"/>
  <c r="DD7" i="2"/>
  <c r="DC7" i="2"/>
  <c r="DB7" i="2"/>
  <c r="DA7" i="2"/>
  <c r="CZ7" i="2"/>
  <c r="CY7" i="2"/>
  <c r="CX7" i="2"/>
  <c r="CV7" i="2"/>
  <c r="CT7" i="2"/>
  <c r="CS7" i="2"/>
  <c r="BV7" i="2"/>
  <c r="BS7" i="2"/>
  <c r="BP7" i="2"/>
  <c r="BO7" i="2"/>
  <c r="BN7" i="2"/>
  <c r="BM7" i="2"/>
  <c r="BL7" i="2"/>
  <c r="BK7" i="2"/>
  <c r="BJ7" i="2"/>
  <c r="BI7" i="2"/>
  <c r="BH7" i="2"/>
  <c r="BG7" i="2"/>
  <c r="BF7" i="2"/>
  <c r="BD7" i="2"/>
  <c r="BB7" i="2"/>
  <c r="BA7" i="2"/>
  <c r="AX7" i="2"/>
  <c r="BT7" i="2" s="1"/>
  <c r="L7" i="2"/>
  <c r="L136" i="2" s="1"/>
  <c r="J7" i="2"/>
  <c r="J136" i="2" s="1"/>
  <c r="DL6" i="2"/>
  <c r="DK6" i="2"/>
  <c r="DJ6" i="2"/>
  <c r="DH6" i="2"/>
  <c r="DG6" i="2"/>
  <c r="DF6" i="2"/>
  <c r="DE6" i="2"/>
  <c r="DD6" i="2"/>
  <c r="DC6" i="2"/>
  <c r="DB6" i="2"/>
  <c r="DA6" i="2"/>
  <c r="CZ6" i="2"/>
  <c r="CY6" i="2"/>
  <c r="CX6" i="2"/>
  <c r="CV6" i="2"/>
  <c r="CU6" i="2"/>
  <c r="CT6" i="2"/>
  <c r="CS6" i="2"/>
  <c r="CA6" i="2"/>
  <c r="BT6" i="2"/>
  <c r="BS6" i="2"/>
  <c r="BP6" i="2"/>
  <c r="BO6" i="2"/>
  <c r="BN6" i="2"/>
  <c r="BM6" i="2"/>
  <c r="BL6" i="2"/>
  <c r="BK6" i="2"/>
  <c r="BJ6" i="2"/>
  <c r="BI6" i="2"/>
  <c r="BH6" i="2"/>
  <c r="BG6" i="2"/>
  <c r="BF6" i="2"/>
  <c r="BD6" i="2"/>
  <c r="BC6" i="2"/>
  <c r="BB6" i="2"/>
  <c r="BA6" i="2"/>
  <c r="AI6" i="2"/>
  <c r="BE6" i="2" s="1"/>
  <c r="G6" i="2"/>
  <c r="DK5" i="2"/>
  <c r="DJ5" i="2"/>
  <c r="DH5" i="2"/>
  <c r="DG5" i="2"/>
  <c r="DF5" i="2"/>
  <c r="DE5" i="2"/>
  <c r="DD5" i="2"/>
  <c r="DC5" i="2"/>
  <c r="DB5" i="2"/>
  <c r="DA5" i="2"/>
  <c r="CZ5" i="2"/>
  <c r="CY5" i="2"/>
  <c r="CX5" i="2"/>
  <c r="CV5" i="2"/>
  <c r="CU5" i="2"/>
  <c r="CT5" i="2"/>
  <c r="CS5" i="2"/>
  <c r="CP5" i="2"/>
  <c r="CA5" i="2"/>
  <c r="BS5" i="2"/>
  <c r="BP5" i="2"/>
  <c r="BO5" i="2"/>
  <c r="BN5" i="2"/>
  <c r="BM5" i="2"/>
  <c r="BL5" i="2"/>
  <c r="BK5" i="2"/>
  <c r="BJ5" i="2"/>
  <c r="BI5" i="2"/>
  <c r="BH5" i="2"/>
  <c r="BG5" i="2"/>
  <c r="BF5" i="2"/>
  <c r="BD5" i="2"/>
  <c r="BC5" i="2"/>
  <c r="BB5" i="2"/>
  <c r="BA5" i="2"/>
  <c r="AX5" i="2"/>
  <c r="AI5" i="2"/>
  <c r="AA5" i="2"/>
  <c r="AA136" i="2" s="1"/>
  <c r="DL4" i="2"/>
  <c r="DK4" i="2"/>
  <c r="DJ4" i="2"/>
  <c r="DH4" i="2"/>
  <c r="DG4" i="2"/>
  <c r="DF4" i="2"/>
  <c r="DE4" i="2"/>
  <c r="DD4" i="2"/>
  <c r="DC4" i="2"/>
  <c r="DB4" i="2"/>
  <c r="DA4" i="2"/>
  <c r="CZ4" i="2"/>
  <c r="CY4" i="2"/>
  <c r="CX4" i="2"/>
  <c r="CV4" i="2"/>
  <c r="CU4" i="2"/>
  <c r="CT4" i="2"/>
  <c r="CS4" i="2"/>
  <c r="CA4" i="2"/>
  <c r="BT4" i="2"/>
  <c r="BS4" i="2"/>
  <c r="BR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C4" i="2"/>
  <c r="BB4" i="2"/>
  <c r="BA4" i="2"/>
  <c r="G4" i="2"/>
  <c r="BO3" i="2"/>
  <c r="CK3" i="2" s="1"/>
  <c r="AD6" i="2" l="1"/>
  <c r="AD68" i="2"/>
  <c r="BV29" i="2"/>
  <c r="BV32" i="2"/>
  <c r="BC113" i="3"/>
  <c r="AA108" i="3"/>
  <c r="DG43" i="3"/>
  <c r="CR43" i="3" s="1"/>
  <c r="AC61" i="3"/>
  <c r="AY61" i="3" s="1"/>
  <c r="BU61" i="3"/>
  <c r="CQ61" i="3" s="1"/>
  <c r="BE76" i="3"/>
  <c r="DL101" i="3"/>
  <c r="DF132" i="3"/>
  <c r="BO119" i="3"/>
  <c r="BO133" i="3" s="1"/>
  <c r="BU76" i="3"/>
  <c r="CQ76" i="3" s="1"/>
  <c r="BG109" i="3"/>
  <c r="N128" i="3"/>
  <c r="N130" i="3" s="1"/>
  <c r="AC68" i="3"/>
  <c r="AY68" i="3" s="1"/>
  <c r="BU69" i="3"/>
  <c r="CQ69" i="3" s="1"/>
  <c r="BK110" i="3"/>
  <c r="DC111" i="3"/>
  <c r="CR111" i="3" s="1"/>
  <c r="DL127" i="3"/>
  <c r="V128" i="3"/>
  <c r="AC4" i="3"/>
  <c r="AY4" i="3" s="1"/>
  <c r="BT101" i="3"/>
  <c r="CS132" i="3"/>
  <c r="CR18" i="3"/>
  <c r="DL65" i="3"/>
  <c r="CR65" i="3" s="1"/>
  <c r="DG119" i="3"/>
  <c r="DG128" i="3" s="1"/>
  <c r="CW63" i="3"/>
  <c r="AD73" i="3"/>
  <c r="AC73" i="3" s="1"/>
  <c r="AY73" i="3" s="1"/>
  <c r="BV15" i="3"/>
  <c r="BU15" i="3" s="1"/>
  <c r="CQ15" i="3" s="1"/>
  <c r="AD86" i="3"/>
  <c r="AC86" i="3" s="1"/>
  <c r="AY86" i="3" s="1"/>
  <c r="BE9" i="3"/>
  <c r="BE8" i="3"/>
  <c r="CW72" i="3"/>
  <c r="CR72" i="3" s="1"/>
  <c r="DG44" i="3"/>
  <c r="CR44" i="3" s="1"/>
  <c r="BO50" i="3"/>
  <c r="AD102" i="3"/>
  <c r="AC102" i="3" s="1"/>
  <c r="AY102" i="3" s="1"/>
  <c r="BT60" i="3"/>
  <c r="AZ60" i="3" s="1"/>
  <c r="CP58" i="3"/>
  <c r="AD32" i="3"/>
  <c r="AC32" i="3" s="1"/>
  <c r="AY32" i="3" s="1"/>
  <c r="BC22" i="2"/>
  <c r="CU23" i="3"/>
  <c r="CR23" i="3" s="1"/>
  <c r="AC12" i="3"/>
  <c r="AY12" i="3" s="1"/>
  <c r="DG56" i="3"/>
  <c r="BH140" i="3"/>
  <c r="G5" i="3"/>
  <c r="AD7" i="3"/>
  <c r="AC7" i="3" s="1"/>
  <c r="AY7" i="3" s="1"/>
  <c r="AG134" i="3"/>
  <c r="AD33" i="3"/>
  <c r="AC33" i="3" s="1"/>
  <c r="AY33" i="3" s="1"/>
  <c r="G39" i="3"/>
  <c r="CR75" i="3"/>
  <c r="AD76" i="3"/>
  <c r="AC76" i="3" s="1"/>
  <c r="AY76" i="3" s="1"/>
  <c r="BV81" i="3"/>
  <c r="BU81" i="3" s="1"/>
  <c r="CQ81" i="3" s="1"/>
  <c r="BU99" i="3"/>
  <c r="CQ99" i="3" s="1"/>
  <c r="G107" i="3"/>
  <c r="G140" i="3" s="1"/>
  <c r="CX132" i="3"/>
  <c r="BS132" i="3"/>
  <c r="CW132" i="3"/>
  <c r="BA133" i="3"/>
  <c r="J132" i="3"/>
  <c r="CU7" i="3"/>
  <c r="CU136" i="3" s="1"/>
  <c r="H130" i="3"/>
  <c r="BU16" i="3"/>
  <c r="CQ16" i="3" s="1"/>
  <c r="CB20" i="3"/>
  <c r="AC62" i="3"/>
  <c r="AY62" i="3" s="1"/>
  <c r="DB20" i="3"/>
  <c r="J20" i="3"/>
  <c r="S58" i="3"/>
  <c r="BV65" i="3"/>
  <c r="BU65" i="3" s="1"/>
  <c r="CQ65" i="3" s="1"/>
  <c r="AD70" i="3"/>
  <c r="AC70" i="3" s="1"/>
  <c r="AY70" i="3" s="1"/>
  <c r="CU109" i="3"/>
  <c r="CU132" i="3" s="1"/>
  <c r="DC110" i="3"/>
  <c r="DC112" i="3"/>
  <c r="G119" i="3"/>
  <c r="BE125" i="3"/>
  <c r="AZ125" i="3" s="1"/>
  <c r="CV109" i="3"/>
  <c r="I130" i="3"/>
  <c r="BO27" i="3"/>
  <c r="AZ27" i="3" s="1"/>
  <c r="BS39" i="3"/>
  <c r="AZ39" i="3" s="1"/>
  <c r="BR91" i="3"/>
  <c r="AC85" i="3"/>
  <c r="AY85" i="3" s="1"/>
  <c r="BC7" i="3"/>
  <c r="AZ7" i="3" s="1"/>
  <c r="CW8" i="3"/>
  <c r="AA58" i="3"/>
  <c r="BO56" i="3"/>
  <c r="DL57" i="3"/>
  <c r="CR57" i="3" s="1"/>
  <c r="BU68" i="3"/>
  <c r="CQ68" i="3" s="1"/>
  <c r="BL132" i="3"/>
  <c r="AA133" i="3"/>
  <c r="AC127" i="3"/>
  <c r="AY127" i="3" s="1"/>
  <c r="AC119" i="3"/>
  <c r="AY119" i="3" s="1"/>
  <c r="CR10" i="3"/>
  <c r="BU12" i="3"/>
  <c r="CQ12" i="3" s="1"/>
  <c r="G7" i="3"/>
  <c r="AC10" i="3"/>
  <c r="AY10" i="3" s="1"/>
  <c r="CW14" i="3"/>
  <c r="CR14" i="3" s="1"/>
  <c r="BV35" i="3"/>
  <c r="BU35" i="3" s="1"/>
  <c r="CQ35" i="3" s="1"/>
  <c r="BV36" i="3"/>
  <c r="BU36" i="3" s="1"/>
  <c r="CQ36" i="3" s="1"/>
  <c r="DK39" i="3"/>
  <c r="CR39" i="3" s="1"/>
  <c r="BU55" i="3"/>
  <c r="CQ55" i="3" s="1"/>
  <c r="BO55" i="3"/>
  <c r="AZ55" i="3" s="1"/>
  <c r="AC60" i="3"/>
  <c r="AY60" i="3" s="1"/>
  <c r="CA91" i="3"/>
  <c r="DL68" i="3"/>
  <c r="CR68" i="3" s="1"/>
  <c r="BU72" i="3"/>
  <c r="CQ72" i="3" s="1"/>
  <c r="AZ75" i="3"/>
  <c r="BU87" i="3"/>
  <c r="CQ87" i="3" s="1"/>
  <c r="BG133" i="3"/>
  <c r="AC117" i="3"/>
  <c r="AY117" i="3" s="1"/>
  <c r="BE122" i="3"/>
  <c r="AZ122" i="3" s="1"/>
  <c r="AZ124" i="3"/>
  <c r="CR118" i="3"/>
  <c r="CR123" i="3"/>
  <c r="BU124" i="3"/>
  <c r="CQ124" i="3" s="1"/>
  <c r="DG133" i="3"/>
  <c r="AC122" i="3"/>
  <c r="AY122" i="3" s="1"/>
  <c r="AC114" i="3"/>
  <c r="AY114" i="3" s="1"/>
  <c r="DC134" i="3"/>
  <c r="DE132" i="3"/>
  <c r="BP132" i="3"/>
  <c r="BU122" i="3"/>
  <c r="CQ122" i="3" s="1"/>
  <c r="BK134" i="3"/>
  <c r="BL128" i="3"/>
  <c r="AC125" i="3"/>
  <c r="AY125" i="3" s="1"/>
  <c r="BB128" i="3"/>
  <c r="BI133" i="3"/>
  <c r="BU113" i="3"/>
  <c r="CQ113" i="3" s="1"/>
  <c r="AZ117" i="3"/>
  <c r="DD108" i="3"/>
  <c r="AC94" i="3"/>
  <c r="AY94" i="3" s="1"/>
  <c r="AZ99" i="3"/>
  <c r="BU95" i="3"/>
  <c r="CQ95" i="3" s="1"/>
  <c r="BU94" i="3"/>
  <c r="CQ94" i="3" s="1"/>
  <c r="BU101" i="3"/>
  <c r="CQ101" i="3" s="1"/>
  <c r="BD108" i="3"/>
  <c r="AC95" i="3"/>
  <c r="AY95" i="3" s="1"/>
  <c r="AC99" i="3"/>
  <c r="AY99" i="3" s="1"/>
  <c r="CV108" i="3"/>
  <c r="G108" i="3"/>
  <c r="AC101" i="3"/>
  <c r="AY101" i="3" s="1"/>
  <c r="CS108" i="3"/>
  <c r="BU98" i="3"/>
  <c r="CQ98" i="3" s="1"/>
  <c r="BD140" i="3"/>
  <c r="BL108" i="3"/>
  <c r="DE108" i="3"/>
  <c r="CR81" i="3"/>
  <c r="CR88" i="3"/>
  <c r="CR74" i="3"/>
  <c r="DH91" i="3"/>
  <c r="BU67" i="3"/>
  <c r="CQ67" i="3" s="1"/>
  <c r="CV91" i="3"/>
  <c r="AZ70" i="3"/>
  <c r="DG91" i="3"/>
  <c r="AC84" i="3"/>
  <c r="AY84" i="3" s="1"/>
  <c r="BU60" i="3"/>
  <c r="CQ60" i="3" s="1"/>
  <c r="BG91" i="3"/>
  <c r="CR80" i="3"/>
  <c r="CR78" i="3"/>
  <c r="X130" i="3"/>
  <c r="CR85" i="3"/>
  <c r="AC65" i="3"/>
  <c r="AY65" i="3" s="1"/>
  <c r="AC69" i="3"/>
  <c r="AY69" i="3" s="1"/>
  <c r="CR69" i="3"/>
  <c r="BU70" i="3"/>
  <c r="CQ70" i="3" s="1"/>
  <c r="CY91" i="3"/>
  <c r="BK91" i="3"/>
  <c r="BU75" i="3"/>
  <c r="CQ75" i="3" s="1"/>
  <c r="BU66" i="3"/>
  <c r="CQ66" i="3" s="1"/>
  <c r="BU78" i="3"/>
  <c r="CQ78" i="3" s="1"/>
  <c r="CC130" i="3"/>
  <c r="CU91" i="3"/>
  <c r="AC74" i="3"/>
  <c r="AY74" i="3" s="1"/>
  <c r="AZ74" i="3"/>
  <c r="CR89" i="3"/>
  <c r="BU28" i="3"/>
  <c r="CQ28" i="3" s="1"/>
  <c r="BU37" i="3"/>
  <c r="CQ37" i="3" s="1"/>
  <c r="AC55" i="3"/>
  <c r="AY55" i="3" s="1"/>
  <c r="AC35" i="3"/>
  <c r="AY35" i="3" s="1"/>
  <c r="AZ46" i="3"/>
  <c r="AC24" i="3"/>
  <c r="AY24" i="3" s="1"/>
  <c r="AC28" i="3"/>
  <c r="AY28" i="3" s="1"/>
  <c r="DG28" i="3"/>
  <c r="CR28" i="3" s="1"/>
  <c r="DF58" i="3"/>
  <c r="BW130" i="3"/>
  <c r="BU23" i="3"/>
  <c r="CQ23" i="3" s="1"/>
  <c r="CR31" i="3"/>
  <c r="AZ33" i="3"/>
  <c r="AM130" i="3"/>
  <c r="CF130" i="3"/>
  <c r="BJ58" i="3"/>
  <c r="BU22" i="3"/>
  <c r="CQ22" i="3" s="1"/>
  <c r="DA58" i="3"/>
  <c r="CR24" i="3"/>
  <c r="AZ24" i="3"/>
  <c r="AC46" i="3"/>
  <c r="AY46" i="3" s="1"/>
  <c r="CW58" i="3"/>
  <c r="BU47" i="3"/>
  <c r="CQ47" i="3" s="1"/>
  <c r="BE58" i="3"/>
  <c r="BU32" i="3"/>
  <c r="CQ32" i="3" s="1"/>
  <c r="BU33" i="3"/>
  <c r="CQ33" i="3" s="1"/>
  <c r="AC40" i="3"/>
  <c r="AY40" i="3" s="1"/>
  <c r="BU46" i="3"/>
  <c r="CQ46" i="3" s="1"/>
  <c r="AC49" i="3"/>
  <c r="AY49" i="3" s="1"/>
  <c r="CR40" i="3"/>
  <c r="BU34" i="3"/>
  <c r="CQ34" i="3" s="1"/>
  <c r="AZ30" i="3"/>
  <c r="BU27" i="3"/>
  <c r="CQ27" i="3" s="1"/>
  <c r="AC45" i="3"/>
  <c r="AY45" i="3" s="1"/>
  <c r="DH58" i="3"/>
  <c r="AZ35" i="3"/>
  <c r="BR135" i="3"/>
  <c r="BU45" i="3"/>
  <c r="CQ45" i="3" s="1"/>
  <c r="BD136" i="3"/>
  <c r="BU7" i="3"/>
  <c r="CQ7" i="3" s="1"/>
  <c r="CT20" i="3"/>
  <c r="AC11" i="3"/>
  <c r="AY11" i="3" s="1"/>
  <c r="AZ18" i="3"/>
  <c r="AC14" i="3"/>
  <c r="AY14" i="3" s="1"/>
  <c r="AZ6" i="3"/>
  <c r="CX134" i="3"/>
  <c r="DF134" i="3"/>
  <c r="AZ10" i="3"/>
  <c r="BL136" i="3"/>
  <c r="BB20" i="3"/>
  <c r="CR16" i="3"/>
  <c r="DK20" i="3"/>
  <c r="AZ12" i="3"/>
  <c r="BU14" i="3"/>
  <c r="CQ14" i="3" s="1"/>
  <c r="BJ20" i="3"/>
  <c r="AC16" i="3"/>
  <c r="AY16" i="3" s="1"/>
  <c r="DJ20" i="3"/>
  <c r="BR136" i="3"/>
  <c r="BI20" i="3"/>
  <c r="BS20" i="3"/>
  <c r="BU10" i="3"/>
  <c r="CQ10" i="3" s="1"/>
  <c r="BU11" i="3"/>
  <c r="CQ11" i="3" s="1"/>
  <c r="BU17" i="3"/>
  <c r="CQ17" i="3" s="1"/>
  <c r="CZ58" i="3"/>
  <c r="CM139" i="3"/>
  <c r="CM141" i="3" s="1"/>
  <c r="AU139" i="3"/>
  <c r="AU141" i="3" s="1"/>
  <c r="BA58" i="3"/>
  <c r="AK130" i="3"/>
  <c r="CD130" i="3"/>
  <c r="BD58" i="3"/>
  <c r="CR26" i="3"/>
  <c r="AL139" i="3"/>
  <c r="AL141" i="3" s="1"/>
  <c r="CF139" i="3"/>
  <c r="CF141" i="3" s="1"/>
  <c r="CR17" i="3"/>
  <c r="DC20" i="3"/>
  <c r="AN139" i="3"/>
  <c r="AN141" i="3" s="1"/>
  <c r="BW139" i="3"/>
  <c r="BW141" i="3" s="1"/>
  <c r="CE139" i="3"/>
  <c r="CE141" i="3" s="1"/>
  <c r="AZ17" i="3"/>
  <c r="P139" i="3"/>
  <c r="P141" i="3" s="1"/>
  <c r="H139" i="3"/>
  <c r="H141" i="3" s="1"/>
  <c r="DH20" i="3"/>
  <c r="CZ20" i="3"/>
  <c r="W130" i="3"/>
  <c r="AL130" i="3"/>
  <c r="I139" i="3"/>
  <c r="I141" i="3" s="1"/>
  <c r="AK139" i="3"/>
  <c r="AK141" i="3" s="1"/>
  <c r="AD59" i="3"/>
  <c r="AC59" i="3" s="1"/>
  <c r="AY59" i="3" s="1"/>
  <c r="DL110" i="3"/>
  <c r="AD123" i="3"/>
  <c r="AC123" i="3" s="1"/>
  <c r="AY123" i="3" s="1"/>
  <c r="DK91" i="3"/>
  <c r="CR19" i="3"/>
  <c r="DL59" i="3"/>
  <c r="DH98" i="3"/>
  <c r="CR98" i="3" s="1"/>
  <c r="BE78" i="2"/>
  <c r="AG20" i="3"/>
  <c r="BT61" i="3"/>
  <c r="AZ61" i="3" s="1"/>
  <c r="BT65" i="3"/>
  <c r="AZ65" i="3" s="1"/>
  <c r="BV73" i="3"/>
  <c r="BU73" i="3" s="1"/>
  <c r="CQ73" i="3" s="1"/>
  <c r="BV89" i="3"/>
  <c r="BU89" i="3" s="1"/>
  <c r="CQ89" i="3" s="1"/>
  <c r="AI128" i="3"/>
  <c r="AD115" i="3"/>
  <c r="AD60" i="2"/>
  <c r="AC60" i="2" s="1"/>
  <c r="AY60" i="2" s="1"/>
  <c r="AD126" i="2"/>
  <c r="AC126" i="2" s="1"/>
  <c r="AY126" i="2" s="1"/>
  <c r="AD5" i="3"/>
  <c r="AC5" i="3" s="1"/>
  <c r="AY5" i="3" s="1"/>
  <c r="AD9" i="3"/>
  <c r="CR103" i="3"/>
  <c r="AD125" i="2"/>
  <c r="AC125" i="2" s="1"/>
  <c r="AY125" i="2" s="1"/>
  <c r="BC8" i="3"/>
  <c r="AZ8" i="3" s="1"/>
  <c r="BV8" i="3"/>
  <c r="BU8" i="3" s="1"/>
  <c r="CQ8" i="3" s="1"/>
  <c r="DG34" i="3"/>
  <c r="CR34" i="3" s="1"/>
  <c r="AD38" i="3"/>
  <c r="AC38" i="3" s="1"/>
  <c r="AY38" i="3" s="1"/>
  <c r="AD39" i="3"/>
  <c r="AC39" i="3" s="1"/>
  <c r="AY39" i="3" s="1"/>
  <c r="BM62" i="3"/>
  <c r="AZ62" i="3" s="1"/>
  <c r="BV103" i="3"/>
  <c r="BU103" i="3" s="1"/>
  <c r="CQ103" i="3" s="1"/>
  <c r="BV104" i="3"/>
  <c r="BU104" i="3" s="1"/>
  <c r="CQ104" i="3" s="1"/>
  <c r="DE120" i="3"/>
  <c r="DE128" i="3" s="1"/>
  <c r="AQ128" i="3"/>
  <c r="AQ133" i="3"/>
  <c r="AJ20" i="3"/>
  <c r="AD47" i="3"/>
  <c r="AC47" i="3" s="1"/>
  <c r="AY47" i="3" s="1"/>
  <c r="AZ120" i="3"/>
  <c r="AD6" i="3"/>
  <c r="AC6" i="3" s="1"/>
  <c r="AY6" i="3" s="1"/>
  <c r="AD27" i="3"/>
  <c r="AC27" i="3" s="1"/>
  <c r="AY27" i="3" s="1"/>
  <c r="BV43" i="3"/>
  <c r="BU43" i="3" s="1"/>
  <c r="CQ43" i="3" s="1"/>
  <c r="AG108" i="3"/>
  <c r="BV118" i="3"/>
  <c r="BU118" i="3" s="1"/>
  <c r="CQ118" i="3" s="1"/>
  <c r="BV120" i="3"/>
  <c r="BU120" i="3" s="1"/>
  <c r="CQ120" i="3" s="1"/>
  <c r="BP105" i="3"/>
  <c r="AZ105" i="3" s="1"/>
  <c r="BC49" i="3"/>
  <c r="AZ49" i="3" s="1"/>
  <c r="AZ86" i="3"/>
  <c r="CU8" i="3"/>
  <c r="BC23" i="3"/>
  <c r="AZ23" i="3" s="1"/>
  <c r="DG50" i="3"/>
  <c r="AZ72" i="3"/>
  <c r="AD104" i="3"/>
  <c r="AC104" i="3" s="1"/>
  <c r="AY104" i="3" s="1"/>
  <c r="AC105" i="3"/>
  <c r="AY105" i="3" s="1"/>
  <c r="BX108" i="3"/>
  <c r="BX130" i="3" s="1"/>
  <c r="BP100" i="3"/>
  <c r="AZ100" i="3" s="1"/>
  <c r="BO44" i="3"/>
  <c r="AZ44" i="3" s="1"/>
  <c r="BV53" i="2"/>
  <c r="BU53" i="2" s="1"/>
  <c r="CQ53" i="2" s="1"/>
  <c r="AD8" i="3"/>
  <c r="AC8" i="3" s="1"/>
  <c r="AY8" i="3" s="1"/>
  <c r="BN13" i="3"/>
  <c r="BN136" i="3" s="1"/>
  <c r="AZ32" i="3"/>
  <c r="AZ83" i="3"/>
  <c r="AD106" i="3"/>
  <c r="AC106" i="3" s="1"/>
  <c r="AY106" i="3" s="1"/>
  <c r="AI108" i="3"/>
  <c r="AC113" i="3"/>
  <c r="AY113" i="3" s="1"/>
  <c r="BC114" i="3"/>
  <c r="AZ114" i="3" s="1"/>
  <c r="DJ121" i="3"/>
  <c r="DJ138" i="3" s="1"/>
  <c r="CU9" i="2"/>
  <c r="CX13" i="3"/>
  <c r="CX136" i="3" s="1"/>
  <c r="CI58" i="3"/>
  <c r="DG45" i="3"/>
  <c r="CR45" i="3" s="1"/>
  <c r="BS48" i="3"/>
  <c r="AZ48" i="3" s="1"/>
  <c r="DG54" i="3"/>
  <c r="AZ73" i="3"/>
  <c r="AD110" i="3"/>
  <c r="DH101" i="3"/>
  <c r="CR101" i="3" s="1"/>
  <c r="CH58" i="2"/>
  <c r="CR6" i="3"/>
  <c r="CU22" i="3"/>
  <c r="CR22" i="3" s="1"/>
  <c r="CR29" i="3"/>
  <c r="BT51" i="3"/>
  <c r="AZ51" i="3" s="1"/>
  <c r="CK58" i="3"/>
  <c r="DD64" i="3"/>
  <c r="DD137" i="3" s="1"/>
  <c r="BP94" i="3"/>
  <c r="AZ94" i="3" s="1"/>
  <c r="AD5" i="2"/>
  <c r="AD115" i="2"/>
  <c r="AD13" i="3"/>
  <c r="AC13" i="3" s="1"/>
  <c r="AY13" i="3" s="1"/>
  <c r="AD15" i="3"/>
  <c r="AC15" i="3" s="1"/>
  <c r="AY15" i="3" s="1"/>
  <c r="DE15" i="3"/>
  <c r="DE136" i="3" s="1"/>
  <c r="CU21" i="3"/>
  <c r="CR21" i="3" s="1"/>
  <c r="BO29" i="3"/>
  <c r="AZ29" i="3" s="1"/>
  <c r="AD31" i="3"/>
  <c r="AC31" i="3" s="1"/>
  <c r="AY31" i="3" s="1"/>
  <c r="AD34" i="3"/>
  <c r="AC34" i="3" s="1"/>
  <c r="AY34" i="3" s="1"/>
  <c r="AD36" i="3"/>
  <c r="AC36" i="3" s="1"/>
  <c r="AY36" i="3" s="1"/>
  <c r="BV51" i="3"/>
  <c r="BU51" i="3" s="1"/>
  <c r="CQ51" i="3" s="1"/>
  <c r="BV52" i="3"/>
  <c r="BV53" i="3"/>
  <c r="BU53" i="3" s="1"/>
  <c r="CQ53" i="3" s="1"/>
  <c r="BC54" i="3"/>
  <c r="AZ54" i="3" s="1"/>
  <c r="BT57" i="3"/>
  <c r="AZ57" i="3" s="1"/>
  <c r="AW58" i="3"/>
  <c r="AW130" i="3" s="1"/>
  <c r="DL60" i="3"/>
  <c r="CR60" i="3" s="1"/>
  <c r="CI137" i="3"/>
  <c r="BV63" i="3"/>
  <c r="CW77" i="3"/>
  <c r="CR77" i="3" s="1"/>
  <c r="BP95" i="3"/>
  <c r="AZ95" i="3" s="1"/>
  <c r="AD103" i="3"/>
  <c r="AC103" i="3" s="1"/>
  <c r="AY103" i="3" s="1"/>
  <c r="CT104" i="3"/>
  <c r="CT140" i="3" s="1"/>
  <c r="DH106" i="3"/>
  <c r="CR106" i="3" s="1"/>
  <c r="CU113" i="3"/>
  <c r="AH132" i="3"/>
  <c r="AH139" i="3" s="1"/>
  <c r="AH141" i="3" s="1"/>
  <c r="BF13" i="3"/>
  <c r="BF136" i="3" s="1"/>
  <c r="CR36" i="3"/>
  <c r="BV48" i="3"/>
  <c r="BU48" i="3" s="1"/>
  <c r="CQ48" i="3" s="1"/>
  <c r="BV5" i="2"/>
  <c r="BU5" i="2" s="1"/>
  <c r="CQ5" i="2" s="1"/>
  <c r="DE83" i="2"/>
  <c r="BV101" i="2"/>
  <c r="BV105" i="2"/>
  <c r="BU105" i="2" s="1"/>
  <c r="CQ105" i="2" s="1"/>
  <c r="BE14" i="3"/>
  <c r="AZ14" i="3" s="1"/>
  <c r="AX58" i="3"/>
  <c r="AZ34" i="3"/>
  <c r="AZ36" i="3"/>
  <c r="BV38" i="3"/>
  <c r="BU38" i="3" s="1"/>
  <c r="CQ38" i="3" s="1"/>
  <c r="BV39" i="3"/>
  <c r="BV49" i="3"/>
  <c r="BU49" i="3" s="1"/>
  <c r="CQ49" i="3" s="1"/>
  <c r="CO58" i="3"/>
  <c r="CO130" i="3" s="1"/>
  <c r="DL61" i="3"/>
  <c r="CR63" i="3"/>
  <c r="BV64" i="3"/>
  <c r="BU64" i="3" s="1"/>
  <c r="CQ64" i="3" s="1"/>
  <c r="CW70" i="3"/>
  <c r="CR70" i="3" s="1"/>
  <c r="CW87" i="3"/>
  <c r="CR87" i="3" s="1"/>
  <c r="DH94" i="3"/>
  <c r="CR94" i="3" s="1"/>
  <c r="BP101" i="3"/>
  <c r="AZ101" i="3" s="1"/>
  <c r="BY132" i="3"/>
  <c r="BV121" i="3"/>
  <c r="CW122" i="3"/>
  <c r="CR122" i="3" s="1"/>
  <c r="BE127" i="3"/>
  <c r="AZ127" i="3" s="1"/>
  <c r="AH128" i="3"/>
  <c r="AH130" i="3" s="1"/>
  <c r="CI128" i="3"/>
  <c r="BY58" i="3"/>
  <c r="DH100" i="3"/>
  <c r="CR100" i="3" s="1"/>
  <c r="BV28" i="2"/>
  <c r="BU28" i="2" s="1"/>
  <c r="CQ28" i="2" s="1"/>
  <c r="BV47" i="2"/>
  <c r="BV73" i="2"/>
  <c r="DL96" i="2"/>
  <c r="CR96" i="2" s="1"/>
  <c r="AD110" i="2"/>
  <c r="BV110" i="2"/>
  <c r="CA136" i="3"/>
  <c r="BV5" i="3"/>
  <c r="CI20" i="3"/>
  <c r="DG27" i="3"/>
  <c r="CR27" i="3" s="1"/>
  <c r="BV29" i="3"/>
  <c r="BU29" i="3" s="1"/>
  <c r="CQ29" i="3" s="1"/>
  <c r="DE37" i="3"/>
  <c r="DE58" i="3" s="1"/>
  <c r="BV41" i="3"/>
  <c r="BU41" i="3" s="1"/>
  <c r="CQ41" i="3" s="1"/>
  <c r="DK48" i="3"/>
  <c r="CH58" i="3"/>
  <c r="BT66" i="3"/>
  <c r="AZ66" i="3" s="1"/>
  <c r="AZ78" i="3"/>
  <c r="DH95" i="3"/>
  <c r="CR95" i="3" s="1"/>
  <c r="CU119" i="3"/>
  <c r="BV138" i="3"/>
  <c r="AR128" i="3"/>
  <c r="BZ128" i="3"/>
  <c r="BZ130" i="3" s="1"/>
  <c r="CJ128" i="3"/>
  <c r="BZ132" i="3"/>
  <c r="BZ139" i="3" s="1"/>
  <c r="BZ141" i="3" s="1"/>
  <c r="CW127" i="3"/>
  <c r="CR127" i="3" s="1"/>
  <c r="BM20" i="3"/>
  <c r="BC132" i="3"/>
  <c r="CV136" i="3"/>
  <c r="CV20" i="3"/>
  <c r="CT135" i="3"/>
  <c r="CT58" i="3"/>
  <c r="J135" i="3"/>
  <c r="J58" i="3"/>
  <c r="G50" i="3"/>
  <c r="CR82" i="3"/>
  <c r="G90" i="3"/>
  <c r="AC90" i="3" s="1"/>
  <c r="AY90" i="3" s="1"/>
  <c r="BT90" i="3"/>
  <c r="AZ90" i="3" s="1"/>
  <c r="BA140" i="3"/>
  <c r="BI140" i="3"/>
  <c r="BI108" i="3"/>
  <c r="CW4" i="3"/>
  <c r="CR4" i="3" s="1"/>
  <c r="CV134" i="3"/>
  <c r="DD134" i="3"/>
  <c r="G9" i="3"/>
  <c r="AZ16" i="3"/>
  <c r="BD20" i="3"/>
  <c r="AC21" i="3"/>
  <c r="AY21" i="3" s="1"/>
  <c r="DC135" i="3"/>
  <c r="DC58" i="3"/>
  <c r="CR35" i="3"/>
  <c r="BM38" i="3"/>
  <c r="AC44" i="3"/>
  <c r="AY44" i="3" s="1"/>
  <c r="BB137" i="3"/>
  <c r="BB91" i="3"/>
  <c r="BU59" i="3"/>
  <c r="CQ59" i="3" s="1"/>
  <c r="CR76" i="3"/>
  <c r="DE83" i="3"/>
  <c r="DE137" i="3" s="1"/>
  <c r="BV83" i="3"/>
  <c r="BU83" i="3" s="1"/>
  <c r="CQ83" i="3" s="1"/>
  <c r="AC100" i="3"/>
  <c r="AY100" i="3" s="1"/>
  <c r="AF140" i="3"/>
  <c r="AF108" i="3"/>
  <c r="AF130" i="3" s="1"/>
  <c r="BB104" i="3"/>
  <c r="BB108" i="3" s="1"/>
  <c r="Q132" i="3"/>
  <c r="Q139" i="3" s="1"/>
  <c r="Q141" i="3" s="1"/>
  <c r="Q128" i="3"/>
  <c r="Q130" i="3" s="1"/>
  <c r="G110" i="3"/>
  <c r="DB110" i="3"/>
  <c r="DB128" i="3" s="1"/>
  <c r="BJ110" i="3"/>
  <c r="BJ132" i="3" s="1"/>
  <c r="AG133" i="3"/>
  <c r="AD112" i="3"/>
  <c r="BC112" i="3"/>
  <c r="BM136" i="3"/>
  <c r="BV4" i="3"/>
  <c r="BD134" i="3"/>
  <c r="BL134" i="3"/>
  <c r="DE134" i="3"/>
  <c r="CU9" i="3"/>
  <c r="BC9" i="3"/>
  <c r="CA9" i="3"/>
  <c r="BV9" i="3" s="1"/>
  <c r="BV13" i="3"/>
  <c r="BU13" i="3" s="1"/>
  <c r="CQ13" i="3" s="1"/>
  <c r="BE15" i="3"/>
  <c r="AZ15" i="3" s="1"/>
  <c r="CE130" i="3"/>
  <c r="AG135" i="3"/>
  <c r="BC21" i="3"/>
  <c r="BH135" i="3"/>
  <c r="BH58" i="3"/>
  <c r="BP58" i="3"/>
  <c r="BU24" i="3"/>
  <c r="CQ24" i="3" s="1"/>
  <c r="BO28" i="3"/>
  <c r="AZ28" i="3" s="1"/>
  <c r="BV31" i="3"/>
  <c r="BU31" i="3" s="1"/>
  <c r="CQ31" i="3" s="1"/>
  <c r="DG33" i="3"/>
  <c r="CR33" i="3" s="1"/>
  <c r="CU54" i="3"/>
  <c r="G54" i="3"/>
  <c r="G57" i="3"/>
  <c r="BU57" i="3" s="1"/>
  <c r="CQ57" i="3" s="1"/>
  <c r="BQ58" i="3"/>
  <c r="BQ130" i="3" s="1"/>
  <c r="CS58" i="3"/>
  <c r="DI58" i="3"/>
  <c r="DI130" i="3" s="1"/>
  <c r="CB137" i="3"/>
  <c r="CB139" i="3" s="1"/>
  <c r="CB141" i="3" s="1"/>
  <c r="CB91" i="3"/>
  <c r="BV62" i="3"/>
  <c r="AZ67" i="3"/>
  <c r="AZ69" i="3"/>
  <c r="BU71" i="3"/>
  <c r="CQ71" i="3" s="1"/>
  <c r="CR79" i="3"/>
  <c r="G82" i="3"/>
  <c r="AC82" i="3" s="1"/>
  <c r="AY82" i="3" s="1"/>
  <c r="AZ85" i="3"/>
  <c r="BV86" i="3"/>
  <c r="BU86" i="3" s="1"/>
  <c r="CQ86" i="3" s="1"/>
  <c r="CW86" i="3"/>
  <c r="CR86" i="3" s="1"/>
  <c r="AD89" i="3"/>
  <c r="AC89" i="3" s="1"/>
  <c r="AY89" i="3" s="1"/>
  <c r="DL90" i="3"/>
  <c r="CR90" i="3" s="1"/>
  <c r="CY108" i="3"/>
  <c r="CY140" i="3"/>
  <c r="BH108" i="3"/>
  <c r="BR140" i="3"/>
  <c r="BR108" i="3"/>
  <c r="BK108" i="3"/>
  <c r="DD132" i="3"/>
  <c r="DD128" i="3"/>
  <c r="BK111" i="3"/>
  <c r="BK132" i="3" s="1"/>
  <c r="AO132" i="3"/>
  <c r="AZ113" i="3"/>
  <c r="BN135" i="3"/>
  <c r="BN58" i="3"/>
  <c r="DB135" i="3"/>
  <c r="DB58" i="3"/>
  <c r="M135" i="3"/>
  <c r="BF56" i="3"/>
  <c r="CX56" i="3"/>
  <c r="M58" i="3"/>
  <c r="G56" i="3"/>
  <c r="AC56" i="3" s="1"/>
  <c r="AY56" i="3" s="1"/>
  <c r="BJ137" i="3"/>
  <c r="BJ91" i="3"/>
  <c r="DG136" i="3"/>
  <c r="AS135" i="3"/>
  <c r="AS139" i="3" s="1"/>
  <c r="AD25" i="3"/>
  <c r="AC25" i="3" s="1"/>
  <c r="AY25" i="3" s="1"/>
  <c r="BO25" i="3"/>
  <c r="AZ25" i="3" s="1"/>
  <c r="CP135" i="3"/>
  <c r="BV30" i="3"/>
  <c r="BU30" i="3" s="1"/>
  <c r="CQ30" i="3" s="1"/>
  <c r="AQ58" i="3"/>
  <c r="DJ137" i="3"/>
  <c r="DJ91" i="3"/>
  <c r="BF133" i="3"/>
  <c r="BG136" i="3"/>
  <c r="BG20" i="3"/>
  <c r="BF134" i="3"/>
  <c r="CY134" i="3"/>
  <c r="CJ136" i="3"/>
  <c r="CJ139" i="3" s="1"/>
  <c r="CJ141" i="3" s="1"/>
  <c r="CJ20" i="3"/>
  <c r="DF13" i="3"/>
  <c r="DF20" i="3" s="1"/>
  <c r="BA135" i="3"/>
  <c r="AC23" i="3"/>
  <c r="AY23" i="3" s="1"/>
  <c r="CU50" i="3"/>
  <c r="AZ53" i="3"/>
  <c r="M137" i="3"/>
  <c r="CX59" i="3"/>
  <c r="BF59" i="3"/>
  <c r="CR84" i="3"/>
  <c r="CR99" i="3"/>
  <c r="CV132" i="3"/>
  <c r="CV128" i="3"/>
  <c r="CS136" i="3"/>
  <c r="CS20" i="3"/>
  <c r="DA136" i="3"/>
  <c r="DA20" i="3"/>
  <c r="AX20" i="3"/>
  <c r="AI134" i="3"/>
  <c r="BG134" i="3"/>
  <c r="BO134" i="3"/>
  <c r="CR12" i="3"/>
  <c r="AQ136" i="3"/>
  <c r="AQ20" i="3"/>
  <c r="BE19" i="3"/>
  <c r="AD19" i="3"/>
  <c r="AC19" i="3" s="1"/>
  <c r="AY19" i="3" s="1"/>
  <c r="BL20" i="3"/>
  <c r="BK58" i="3"/>
  <c r="CY135" i="3"/>
  <c r="CY58" i="3"/>
  <c r="DG32" i="3"/>
  <c r="CR32" i="3" s="1"/>
  <c r="BO43" i="3"/>
  <c r="AZ43" i="3" s="1"/>
  <c r="AD48" i="3"/>
  <c r="AC48" i="3" s="1"/>
  <c r="AY48" i="3" s="1"/>
  <c r="CR49" i="3"/>
  <c r="AC51" i="3"/>
  <c r="AY51" i="3" s="1"/>
  <c r="CR55" i="3"/>
  <c r="AS58" i="3"/>
  <c r="CT137" i="3"/>
  <c r="CT91" i="3"/>
  <c r="AD64" i="3"/>
  <c r="AC64" i="3" s="1"/>
  <c r="AY64" i="3" s="1"/>
  <c r="AC66" i="3"/>
  <c r="AY66" i="3" s="1"/>
  <c r="BE71" i="3"/>
  <c r="AZ71" i="3" s="1"/>
  <c r="CW71" i="3"/>
  <c r="CR71" i="3" s="1"/>
  <c r="AC75" i="3"/>
  <c r="AY75" i="3" s="1"/>
  <c r="CR93" i="3"/>
  <c r="DB108" i="3"/>
  <c r="AD98" i="3"/>
  <c r="AC98" i="3" s="1"/>
  <c r="AY98" i="3" s="1"/>
  <c r="BG132" i="3"/>
  <c r="BG128" i="3"/>
  <c r="BS128" i="3"/>
  <c r="DG132" i="3"/>
  <c r="CP128" i="3"/>
  <c r="CP132" i="3"/>
  <c r="BK136" i="3"/>
  <c r="BK20" i="3"/>
  <c r="DG20" i="3"/>
  <c r="BI135" i="3"/>
  <c r="AD22" i="3"/>
  <c r="AC22" i="3" s="1"/>
  <c r="AY22" i="3" s="1"/>
  <c r="BC22" i="3"/>
  <c r="AZ22" i="3" s="1"/>
  <c r="V135" i="3"/>
  <c r="V139" i="3" s="1"/>
  <c r="G26" i="3"/>
  <c r="AC26" i="3" s="1"/>
  <c r="AY26" i="3" s="1"/>
  <c r="AZ31" i="3"/>
  <c r="BB58" i="3"/>
  <c r="CR73" i="3"/>
  <c r="BO136" i="3"/>
  <c r="BO20" i="3"/>
  <c r="BN134" i="3"/>
  <c r="DG134" i="3"/>
  <c r="BU21" i="3"/>
  <c r="CQ21" i="3" s="1"/>
  <c r="AC29" i="3"/>
  <c r="AY29" i="3" s="1"/>
  <c r="DL38" i="3"/>
  <c r="CR38" i="3" s="1"/>
  <c r="AZ40" i="3"/>
  <c r="DK137" i="3"/>
  <c r="CR66" i="3"/>
  <c r="BA136" i="3"/>
  <c r="AZ4" i="3"/>
  <c r="BI136" i="3"/>
  <c r="DL5" i="3"/>
  <c r="CR5" i="3" s="1"/>
  <c r="AZ11" i="3"/>
  <c r="AA20" i="3"/>
  <c r="CZ135" i="3"/>
  <c r="DH135" i="3"/>
  <c r="BU25" i="3"/>
  <c r="CQ25" i="3" s="1"/>
  <c r="BO26" i="3"/>
  <c r="AZ26" i="3" s="1"/>
  <c r="S135" i="3"/>
  <c r="S139" i="3" s="1"/>
  <c r="S141" i="3" s="1"/>
  <c r="DD41" i="3"/>
  <c r="CR41" i="3" s="1"/>
  <c r="BL41" i="3"/>
  <c r="BL58" i="3" s="1"/>
  <c r="AC43" i="3"/>
  <c r="AY43" i="3" s="1"/>
  <c r="BO45" i="3"/>
  <c r="AZ45" i="3" s="1"/>
  <c r="AZ47" i="3"/>
  <c r="BI58" i="3"/>
  <c r="AJ137" i="3"/>
  <c r="AJ139" i="3" s="1"/>
  <c r="AJ141" i="3" s="1"/>
  <c r="AJ91" i="3"/>
  <c r="AQ137" i="3"/>
  <c r="AQ91" i="3"/>
  <c r="AP137" i="3"/>
  <c r="AP91" i="3"/>
  <c r="BL64" i="3"/>
  <c r="BL91" i="3" s="1"/>
  <c r="AD80" i="3"/>
  <c r="AC80" i="3" s="1"/>
  <c r="AY80" i="3" s="1"/>
  <c r="BE80" i="3"/>
  <c r="AZ80" i="3" s="1"/>
  <c r="AZ89" i="3"/>
  <c r="BU90" i="3"/>
  <c r="CQ90" i="3" s="1"/>
  <c r="CI91" i="3"/>
  <c r="AC93" i="3"/>
  <c r="AY93" i="3" s="1"/>
  <c r="DC140" i="3"/>
  <c r="DC108" i="3"/>
  <c r="BP97" i="3"/>
  <c r="AZ97" i="3" s="1"/>
  <c r="AD97" i="3"/>
  <c r="AC97" i="3" s="1"/>
  <c r="AY97" i="3" s="1"/>
  <c r="BU109" i="3"/>
  <c r="CQ109" i="3" s="1"/>
  <c r="CT128" i="3"/>
  <c r="CT133" i="3"/>
  <c r="DB133" i="3"/>
  <c r="DK133" i="3"/>
  <c r="DD136" i="3"/>
  <c r="DD20" i="3"/>
  <c r="AP135" i="3"/>
  <c r="AP58" i="3"/>
  <c r="DL52" i="3"/>
  <c r="CR52" i="3" s="1"/>
  <c r="BT52" i="3"/>
  <c r="AZ52" i="3" s="1"/>
  <c r="CR53" i="3"/>
  <c r="BA137" i="3"/>
  <c r="CY136" i="3"/>
  <c r="BM134" i="3"/>
  <c r="BY134" i="3"/>
  <c r="BY20" i="3"/>
  <c r="AG58" i="3"/>
  <c r="BR58" i="3"/>
  <c r="BD137" i="3"/>
  <c r="BD91" i="3"/>
  <c r="DA137" i="3"/>
  <c r="T137" i="3"/>
  <c r="T139" i="3" s="1"/>
  <c r="T141" i="3" s="1"/>
  <c r="BM82" i="3"/>
  <c r="AZ82" i="3" s="1"/>
  <c r="T91" i="3"/>
  <c r="T130" i="3" s="1"/>
  <c r="AA134" i="3"/>
  <c r="DL9" i="3"/>
  <c r="BT9" i="3"/>
  <c r="BT134" i="3" s="1"/>
  <c r="CR51" i="3"/>
  <c r="V58" i="3"/>
  <c r="CS137" i="3"/>
  <c r="CS91" i="3"/>
  <c r="DB137" i="3"/>
  <c r="DB91" i="3"/>
  <c r="CR62" i="3"/>
  <c r="BE64" i="3"/>
  <c r="CW64" i="3"/>
  <c r="DC136" i="3"/>
  <c r="BT5" i="3"/>
  <c r="BT136" i="3" s="1"/>
  <c r="CW15" i="3"/>
  <c r="S130" i="3"/>
  <c r="AN130" i="3"/>
  <c r="BA20" i="3"/>
  <c r="BR20" i="3"/>
  <c r="CY20" i="3"/>
  <c r="BE135" i="3"/>
  <c r="CK135" i="3"/>
  <c r="CK139" i="3" s="1"/>
  <c r="DG25" i="3"/>
  <c r="CR25" i="3" s="1"/>
  <c r="DL30" i="3"/>
  <c r="CR30" i="3" s="1"/>
  <c r="AD41" i="3"/>
  <c r="AC41" i="3" s="1"/>
  <c r="AY41" i="3" s="1"/>
  <c r="DG42" i="3"/>
  <c r="CR42" i="3" s="1"/>
  <c r="BO42" i="3"/>
  <c r="AZ42" i="3" s="1"/>
  <c r="G42" i="3"/>
  <c r="BU44" i="3"/>
  <c r="CQ44" i="3" s="1"/>
  <c r="CR46" i="3"/>
  <c r="DG47" i="3"/>
  <c r="CR47" i="3" s="1"/>
  <c r="BC50" i="3"/>
  <c r="AZ50" i="3" s="1"/>
  <c r="G52" i="3"/>
  <c r="AC52" i="3" s="1"/>
  <c r="AY52" i="3" s="1"/>
  <c r="BI91" i="3"/>
  <c r="BI137" i="3"/>
  <c r="BS137" i="3"/>
  <c r="BS91" i="3"/>
  <c r="CV137" i="3"/>
  <c r="L137" i="3"/>
  <c r="BE63" i="3"/>
  <c r="AZ63" i="3" s="1"/>
  <c r="L91" i="3"/>
  <c r="G63" i="3"/>
  <c r="AC63" i="3" s="1"/>
  <c r="AY63" i="3" s="1"/>
  <c r="CR67" i="3"/>
  <c r="BT68" i="3"/>
  <c r="AC72" i="3"/>
  <c r="AY72" i="3" s="1"/>
  <c r="AZ79" i="3"/>
  <c r="AD87" i="3"/>
  <c r="AC87" i="3" s="1"/>
  <c r="AY87" i="3" s="1"/>
  <c r="BE87" i="3"/>
  <c r="AZ87" i="3" s="1"/>
  <c r="M91" i="3"/>
  <c r="DA91" i="3"/>
  <c r="BS108" i="3"/>
  <c r="AX140" i="3"/>
  <c r="AX108" i="3"/>
  <c r="BT96" i="3"/>
  <c r="AD96" i="3"/>
  <c r="AC96" i="3" s="1"/>
  <c r="AY96" i="3" s="1"/>
  <c r="DH105" i="3"/>
  <c r="CR105" i="3" s="1"/>
  <c r="BV105" i="3"/>
  <c r="BU105" i="3" s="1"/>
  <c r="CQ105" i="3" s="1"/>
  <c r="AS140" i="3"/>
  <c r="AS108" i="3"/>
  <c r="AD107" i="3"/>
  <c r="CL108" i="3"/>
  <c r="CL130" i="3" s="1"/>
  <c r="AG128" i="3"/>
  <c r="AD109" i="3"/>
  <c r="AG132" i="3"/>
  <c r="BV114" i="3"/>
  <c r="BU114" i="3" s="1"/>
  <c r="CQ114" i="3" s="1"/>
  <c r="L20" i="3"/>
  <c r="AU130" i="3"/>
  <c r="BG135" i="3"/>
  <c r="CS135" i="3"/>
  <c r="DA135" i="3"/>
  <c r="DJ135" i="3"/>
  <c r="BC137" i="3"/>
  <c r="BC91" i="3"/>
  <c r="BK137" i="3"/>
  <c r="CU137" i="3"/>
  <c r="DC137" i="3"/>
  <c r="DC91" i="3"/>
  <c r="AC71" i="3"/>
  <c r="AY71" i="3" s="1"/>
  <c r="AZ84" i="3"/>
  <c r="BJ140" i="3"/>
  <c r="AZ103" i="3"/>
  <c r="BU106" i="3"/>
  <c r="CQ106" i="3" s="1"/>
  <c r="BF128" i="3"/>
  <c r="BF132" i="3"/>
  <c r="BR133" i="3"/>
  <c r="BR128" i="3"/>
  <c r="BH136" i="3"/>
  <c r="BP135" i="3"/>
  <c r="CZ136" i="3"/>
  <c r="DH136" i="3"/>
  <c r="AI136" i="3"/>
  <c r="BE5" i="3"/>
  <c r="BV6" i="3"/>
  <c r="BU6" i="3" s="1"/>
  <c r="CQ6" i="3" s="1"/>
  <c r="BH134" i="3"/>
  <c r="BQ134" i="3"/>
  <c r="BQ139" i="3" s="1"/>
  <c r="BQ141" i="3" s="1"/>
  <c r="CZ134" i="3"/>
  <c r="DH134" i="3"/>
  <c r="O130" i="3"/>
  <c r="BB135" i="3"/>
  <c r="BJ135" i="3"/>
  <c r="CV135" i="3"/>
  <c r="AD30" i="3"/>
  <c r="AC30" i="3" s="1"/>
  <c r="AY30" i="3" s="1"/>
  <c r="AA135" i="3"/>
  <c r="DJ58" i="3"/>
  <c r="AX137" i="3"/>
  <c r="AX91" i="3"/>
  <c r="BN137" i="3"/>
  <c r="CP137" i="3"/>
  <c r="CP91" i="3"/>
  <c r="DF91" i="3"/>
  <c r="DF137" i="3"/>
  <c r="CA137" i="3"/>
  <c r="AA91" i="3"/>
  <c r="BE77" i="3"/>
  <c r="AZ77" i="3" s="1"/>
  <c r="AD77" i="3"/>
  <c r="AC77" i="3" s="1"/>
  <c r="AY77" i="3" s="1"/>
  <c r="AD78" i="3"/>
  <c r="AC78" i="3" s="1"/>
  <c r="AY78" i="3" s="1"/>
  <c r="BE81" i="3"/>
  <c r="AZ81" i="3" s="1"/>
  <c r="AD81" i="3"/>
  <c r="AC81" i="3" s="1"/>
  <c r="AY81" i="3" s="1"/>
  <c r="AD83" i="3"/>
  <c r="AC83" i="3" s="1"/>
  <c r="AY83" i="3" s="1"/>
  <c r="BN91" i="3"/>
  <c r="BU93" i="3"/>
  <c r="CQ93" i="3" s="1"/>
  <c r="BM108" i="3"/>
  <c r="CZ140" i="3"/>
  <c r="CZ108" i="3"/>
  <c r="K132" i="3"/>
  <c r="K139" i="3" s="1"/>
  <c r="K141" i="3" s="1"/>
  <c r="K128" i="3"/>
  <c r="K130" i="3" s="1"/>
  <c r="BD109" i="3"/>
  <c r="AO133" i="3"/>
  <c r="BK112" i="3"/>
  <c r="BK133" i="3" s="1"/>
  <c r="BS133" i="3"/>
  <c r="BM128" i="3"/>
  <c r="CG133" i="3"/>
  <c r="DC115" i="3"/>
  <c r="BV115" i="3"/>
  <c r="BU127" i="3"/>
  <c r="CQ127" i="3" s="1"/>
  <c r="CA128" i="3"/>
  <c r="DJ136" i="3"/>
  <c r="AX136" i="3"/>
  <c r="CP136" i="3"/>
  <c r="CW7" i="3"/>
  <c r="CR7" i="3" s="1"/>
  <c r="J134" i="3"/>
  <c r="BA134" i="3"/>
  <c r="BI134" i="3"/>
  <c r="BS134" i="3"/>
  <c r="CS134" i="3"/>
  <c r="DA134" i="3"/>
  <c r="DJ134" i="3"/>
  <c r="BV19" i="3"/>
  <c r="BU19" i="3" s="1"/>
  <c r="CQ19" i="3" s="1"/>
  <c r="Y130" i="3"/>
  <c r="AI20" i="3"/>
  <c r="BK135" i="3"/>
  <c r="CW135" i="3"/>
  <c r="AX135" i="3"/>
  <c r="AD37" i="3"/>
  <c r="AC37" i="3" s="1"/>
  <c r="AY37" i="3" s="1"/>
  <c r="BM37" i="3"/>
  <c r="CI135" i="3"/>
  <c r="BT38" i="3"/>
  <c r="BG58" i="3"/>
  <c r="BG137" i="3"/>
  <c r="BO137" i="3"/>
  <c r="CY137" i="3"/>
  <c r="DG137" i="3"/>
  <c r="AI137" i="3"/>
  <c r="AI91" i="3"/>
  <c r="BO91" i="3"/>
  <c r="BF140" i="3"/>
  <c r="BF108" i="3"/>
  <c r="BN140" i="3"/>
  <c r="BN108" i="3"/>
  <c r="CP140" i="3"/>
  <c r="CP108" i="3"/>
  <c r="BV96" i="3"/>
  <c r="BU96" i="3" s="1"/>
  <c r="CQ96" i="3" s="1"/>
  <c r="DL96" i="3"/>
  <c r="BV97" i="3"/>
  <c r="BU97" i="3" s="1"/>
  <c r="CQ97" i="3" s="1"/>
  <c r="DH97" i="3"/>
  <c r="CR97" i="3" s="1"/>
  <c r="AZ98" i="3"/>
  <c r="BU100" i="3"/>
  <c r="CQ100" i="3" s="1"/>
  <c r="BV102" i="3"/>
  <c r="BU102" i="3" s="1"/>
  <c r="CQ102" i="3" s="1"/>
  <c r="CW108" i="3"/>
  <c r="BA132" i="3"/>
  <c r="CY128" i="3"/>
  <c r="CY132" i="3"/>
  <c r="AX133" i="3"/>
  <c r="BT112" i="3"/>
  <c r="BV112" i="3"/>
  <c r="BB136" i="3"/>
  <c r="BJ136" i="3"/>
  <c r="BS136" i="3"/>
  <c r="CT136" i="3"/>
  <c r="DB136" i="3"/>
  <c r="DK136" i="3"/>
  <c r="L134" i="3"/>
  <c r="BB134" i="3"/>
  <c r="BJ134" i="3"/>
  <c r="CT134" i="3"/>
  <c r="DB134" i="3"/>
  <c r="DK134" i="3"/>
  <c r="AR20" i="3"/>
  <c r="BH20" i="3"/>
  <c r="BP20" i="3"/>
  <c r="CP20" i="3"/>
  <c r="BD135" i="3"/>
  <c r="BY135" i="3"/>
  <c r="DF135" i="3"/>
  <c r="AQ135" i="3"/>
  <c r="Z58" i="3"/>
  <c r="Z130" i="3" s="1"/>
  <c r="CV58" i="3"/>
  <c r="BH137" i="3"/>
  <c r="BH91" i="3"/>
  <c r="BP136" i="3"/>
  <c r="CZ137" i="3"/>
  <c r="CZ91" i="3"/>
  <c r="DH137" i="3"/>
  <c r="BR137" i="3"/>
  <c r="AZ76" i="3"/>
  <c r="AZ88" i="3"/>
  <c r="BP91" i="3"/>
  <c r="CH91" i="3"/>
  <c r="AT140" i="3"/>
  <c r="AT108" i="3"/>
  <c r="AT130" i="3" s="1"/>
  <c r="BP93" i="3"/>
  <c r="BG140" i="3"/>
  <c r="BG108" i="3"/>
  <c r="DB140" i="3"/>
  <c r="DK140" i="3"/>
  <c r="DK108" i="3"/>
  <c r="BC104" i="3"/>
  <c r="BJ108" i="3"/>
  <c r="CP133" i="3"/>
  <c r="DL112" i="3"/>
  <c r="CS128" i="3"/>
  <c r="AF139" i="3"/>
  <c r="BP134" i="3"/>
  <c r="AA137" i="3"/>
  <c r="BE126" i="3"/>
  <c r="AZ126" i="3" s="1"/>
  <c r="AD126" i="3"/>
  <c r="AC126" i="3" s="1"/>
  <c r="AY126" i="3" s="1"/>
  <c r="CS140" i="3"/>
  <c r="DA108" i="3"/>
  <c r="DA140" i="3"/>
  <c r="DJ140" i="3"/>
  <c r="DJ108" i="3"/>
  <c r="AZ106" i="3"/>
  <c r="BC107" i="3"/>
  <c r="CK140" i="3"/>
  <c r="BV107" i="3"/>
  <c r="DG107" i="3"/>
  <c r="DG140" i="3" s="1"/>
  <c r="BB132" i="3"/>
  <c r="BY128" i="3"/>
  <c r="CX128" i="3"/>
  <c r="DH132" i="3"/>
  <c r="DH128" i="3"/>
  <c r="BV110" i="3"/>
  <c r="BB133" i="3"/>
  <c r="CS133" i="3"/>
  <c r="DA133" i="3"/>
  <c r="DJ133" i="3"/>
  <c r="CR114" i="3"/>
  <c r="CR117" i="3"/>
  <c r="AV128" i="3"/>
  <c r="AV130" i="3" s="1"/>
  <c r="AV138" i="3"/>
  <c r="AV139" i="3" s="1"/>
  <c r="AV141" i="3" s="1"/>
  <c r="CR124" i="3"/>
  <c r="CW125" i="3"/>
  <c r="CR125" i="3" s="1"/>
  <c r="BV125" i="3"/>
  <c r="BU125" i="3" s="1"/>
  <c r="CQ125" i="3" s="1"/>
  <c r="AW139" i="3"/>
  <c r="AW141" i="3" s="1"/>
  <c r="J140" i="3"/>
  <c r="CU107" i="3"/>
  <c r="CU140" i="3" s="1"/>
  <c r="R132" i="3"/>
  <c r="R139" i="3" s="1"/>
  <c r="R141" i="3" s="1"/>
  <c r="R128" i="3"/>
  <c r="R130" i="3" s="1"/>
  <c r="DC109" i="3"/>
  <c r="BN132" i="3"/>
  <c r="CZ132" i="3"/>
  <c r="CZ128" i="3"/>
  <c r="AX132" i="3"/>
  <c r="AX128" i="3"/>
  <c r="BN133" i="3"/>
  <c r="BT115" i="3"/>
  <c r="AZ115" i="3" s="1"/>
  <c r="CC139" i="3"/>
  <c r="CC141" i="3" s="1"/>
  <c r="BK140" i="3"/>
  <c r="V108" i="3"/>
  <c r="V140" i="3"/>
  <c r="BO107" i="3"/>
  <c r="CK108" i="3"/>
  <c r="AA132" i="3"/>
  <c r="AA128" i="3"/>
  <c r="DL109" i="3"/>
  <c r="BT109" i="3"/>
  <c r="BO132" i="3"/>
  <c r="BO128" i="3"/>
  <c r="AD118" i="3"/>
  <c r="AC118" i="3" s="1"/>
  <c r="AY118" i="3" s="1"/>
  <c r="BT118" i="3"/>
  <c r="AZ118" i="3" s="1"/>
  <c r="BU123" i="3"/>
  <c r="CQ123" i="3" s="1"/>
  <c r="BJ133" i="3"/>
  <c r="CV133" i="3"/>
  <c r="DD133" i="3"/>
  <c r="U138" i="3"/>
  <c r="U139" i="3" s="1"/>
  <c r="U141" i="3" s="1"/>
  <c r="U128" i="3"/>
  <c r="U130" i="3" s="1"/>
  <c r="DF121" i="3"/>
  <c r="DF128" i="3" s="1"/>
  <c r="BN121" i="3"/>
  <c r="BN128" i="3" s="1"/>
  <c r="G121" i="3"/>
  <c r="N139" i="3"/>
  <c r="N141" i="3" s="1"/>
  <c r="W139" i="3"/>
  <c r="W141" i="3" s="1"/>
  <c r="CV140" i="3"/>
  <c r="DD140" i="3"/>
  <c r="BE104" i="3"/>
  <c r="BE108" i="3" s="1"/>
  <c r="BH109" i="3"/>
  <c r="BP137" i="3"/>
  <c r="BP128" i="3"/>
  <c r="DA109" i="3"/>
  <c r="DJ132" i="3"/>
  <c r="CW133" i="3"/>
  <c r="P128" i="3"/>
  <c r="P130" i="3" s="1"/>
  <c r="O132" i="3"/>
  <c r="O139" i="3" s="1"/>
  <c r="O141" i="3" s="1"/>
  <c r="Y139" i="3"/>
  <c r="Y141" i="3" s="1"/>
  <c r="DI139" i="3"/>
  <c r="DI141" i="3" s="1"/>
  <c r="BL140" i="3"/>
  <c r="CW140" i="3"/>
  <c r="DE140" i="3"/>
  <c r="AA140" i="3"/>
  <c r="BI109" i="3"/>
  <c r="CT132" i="3"/>
  <c r="DK128" i="3"/>
  <c r="DK132" i="3"/>
  <c r="BD133" i="3"/>
  <c r="BL133" i="3"/>
  <c r="CX133" i="3"/>
  <c r="DF133" i="3"/>
  <c r="G115" i="3"/>
  <c r="AC115" i="3" s="1"/>
  <c r="AY115" i="3" s="1"/>
  <c r="BT116" i="3"/>
  <c r="AZ116" i="3" s="1"/>
  <c r="G116" i="3"/>
  <c r="BU116" i="3" s="1"/>
  <c r="CQ116" i="3" s="1"/>
  <c r="DL116" i="3"/>
  <c r="CR116" i="3" s="1"/>
  <c r="AD120" i="3"/>
  <c r="AC120" i="3" s="1"/>
  <c r="AY120" i="3" s="1"/>
  <c r="AD121" i="3"/>
  <c r="AZ123" i="3"/>
  <c r="CN128" i="3"/>
  <c r="CN130" i="3" s="1"/>
  <c r="AR139" i="3"/>
  <c r="AR141" i="3" s="1"/>
  <c r="CH139" i="3"/>
  <c r="CH141" i="3" s="1"/>
  <c r="BM140" i="3"/>
  <c r="CL140" i="3"/>
  <c r="CX140" i="3"/>
  <c r="CX108" i="3"/>
  <c r="DF108" i="3"/>
  <c r="DF140" i="3"/>
  <c r="BT102" i="3"/>
  <c r="AZ102" i="3" s="1"/>
  <c r="DL102" i="3"/>
  <c r="CR102" i="3" s="1"/>
  <c r="AO128" i="3"/>
  <c r="AO130" i="3" s="1"/>
  <c r="CG132" i="3"/>
  <c r="CG128" i="3"/>
  <c r="CG130" i="3" s="1"/>
  <c r="BE133" i="3"/>
  <c r="BM133" i="3"/>
  <c r="BY133" i="3"/>
  <c r="DL115" i="3"/>
  <c r="BU119" i="3"/>
  <c r="CQ119" i="3" s="1"/>
  <c r="BE132" i="3"/>
  <c r="BM132" i="3"/>
  <c r="AD111" i="3"/>
  <c r="AC111" i="3" s="1"/>
  <c r="AY111" i="3" s="1"/>
  <c r="BV111" i="3"/>
  <c r="BU111" i="3" s="1"/>
  <c r="CQ111" i="3" s="1"/>
  <c r="G112" i="3"/>
  <c r="CY133" i="3"/>
  <c r="BC119" i="3"/>
  <c r="AZ119" i="3" s="1"/>
  <c r="CW126" i="3"/>
  <c r="CR126" i="3" s="1"/>
  <c r="BV126" i="3"/>
  <c r="BU126" i="3" s="1"/>
  <c r="CQ126" i="3" s="1"/>
  <c r="AT139" i="3"/>
  <c r="BH133" i="3"/>
  <c r="BP133" i="3"/>
  <c r="CZ133" i="3"/>
  <c r="DH133" i="3"/>
  <c r="AE139" i="3"/>
  <c r="AE141" i="3" s="1"/>
  <c r="AM139" i="3"/>
  <c r="AM141" i="3" s="1"/>
  <c r="BX139" i="3"/>
  <c r="BX141" i="3" s="1"/>
  <c r="CN139" i="3"/>
  <c r="CN141" i="3" s="1"/>
  <c r="CO139" i="3"/>
  <c r="CO141" i="3" s="1"/>
  <c r="CD139" i="3"/>
  <c r="CD141" i="3" s="1"/>
  <c r="CL139" i="3"/>
  <c r="Z139" i="3"/>
  <c r="Z141" i="3" s="1"/>
  <c r="AC42" i="2"/>
  <c r="AY42" i="2" s="1"/>
  <c r="BM132" i="2"/>
  <c r="AA137" i="2"/>
  <c r="BV15" i="2"/>
  <c r="BU15" i="2" s="1"/>
  <c r="CQ15" i="2" s="1"/>
  <c r="BV37" i="2"/>
  <c r="BU37" i="2" s="1"/>
  <c r="CQ37" i="2" s="1"/>
  <c r="BU46" i="2"/>
  <c r="CQ46" i="2" s="1"/>
  <c r="AC69" i="2"/>
  <c r="AY69" i="2" s="1"/>
  <c r="BV113" i="2"/>
  <c r="BU113" i="2" s="1"/>
  <c r="CQ113" i="2" s="1"/>
  <c r="BU88" i="2"/>
  <c r="CQ88" i="2" s="1"/>
  <c r="AC17" i="2"/>
  <c r="AY17" i="2" s="1"/>
  <c r="CW19" i="2"/>
  <c r="CR19" i="2" s="1"/>
  <c r="DL57" i="2"/>
  <c r="CR57" i="2" s="1"/>
  <c r="BT66" i="2"/>
  <c r="AZ66" i="2" s="1"/>
  <c r="BU87" i="2"/>
  <c r="CQ87" i="2" s="1"/>
  <c r="BV104" i="2"/>
  <c r="BU104" i="2" s="1"/>
  <c r="CQ104" i="2" s="1"/>
  <c r="BT110" i="2"/>
  <c r="BG133" i="2"/>
  <c r="DL51" i="2"/>
  <c r="CR51" i="2" s="1"/>
  <c r="J108" i="2"/>
  <c r="DF132" i="2"/>
  <c r="AD121" i="2"/>
  <c r="AC121" i="2" s="1"/>
  <c r="AY121" i="2" s="1"/>
  <c r="CW127" i="2"/>
  <c r="M139" i="2"/>
  <c r="M141" i="2" s="1"/>
  <c r="BU72" i="2"/>
  <c r="CQ72" i="2" s="1"/>
  <c r="G5" i="2"/>
  <c r="BE5" i="2"/>
  <c r="AC6" i="2"/>
  <c r="AY6" i="2" s="1"/>
  <c r="CF130" i="2"/>
  <c r="AD49" i="2"/>
  <c r="AC49" i="2" s="1"/>
  <c r="AY49" i="2" s="1"/>
  <c r="BV54" i="2"/>
  <c r="M58" i="2"/>
  <c r="BV70" i="2"/>
  <c r="BU70" i="2" s="1"/>
  <c r="CQ70" i="2" s="1"/>
  <c r="AD127" i="2"/>
  <c r="AK139" i="2"/>
  <c r="AK141" i="2" s="1"/>
  <c r="BL20" i="2"/>
  <c r="BE7" i="2"/>
  <c r="BC8" i="2"/>
  <c r="CR16" i="2"/>
  <c r="BU19" i="2"/>
  <c r="CQ19" i="2" s="1"/>
  <c r="AM130" i="2"/>
  <c r="AC22" i="2"/>
  <c r="AY22" i="2" s="1"/>
  <c r="CU22" i="2"/>
  <c r="CR22" i="2" s="1"/>
  <c r="AC24" i="2"/>
  <c r="AY24" i="2" s="1"/>
  <c r="AS58" i="2"/>
  <c r="AD33" i="2"/>
  <c r="AC33" i="2" s="1"/>
  <c r="AY33" i="2" s="1"/>
  <c r="CI58" i="2"/>
  <c r="DG42" i="2"/>
  <c r="CR42" i="2" s="1"/>
  <c r="AD48" i="2"/>
  <c r="AC48" i="2" s="1"/>
  <c r="AY48" i="2" s="1"/>
  <c r="CW77" i="2"/>
  <c r="CR77" i="2" s="1"/>
  <c r="BU99" i="2"/>
  <c r="CQ99" i="2" s="1"/>
  <c r="BV100" i="2"/>
  <c r="BU100" i="2" s="1"/>
  <c r="CQ100" i="2" s="1"/>
  <c r="BV107" i="2"/>
  <c r="CA128" i="2"/>
  <c r="O130" i="2"/>
  <c r="BY132" i="2"/>
  <c r="AC68" i="2"/>
  <c r="AY68" i="2" s="1"/>
  <c r="AZ18" i="2"/>
  <c r="CR75" i="2"/>
  <c r="DL60" i="2"/>
  <c r="CR60" i="2" s="1"/>
  <c r="BU90" i="2"/>
  <c r="CQ90" i="2" s="1"/>
  <c r="Y130" i="2"/>
  <c r="Y142" i="2" s="1"/>
  <c r="BP94" i="2"/>
  <c r="AZ94" i="2" s="1"/>
  <c r="BI20" i="2"/>
  <c r="BR136" i="2"/>
  <c r="AD7" i="2"/>
  <c r="BU16" i="2"/>
  <c r="CQ16" i="2" s="1"/>
  <c r="BV21" i="2"/>
  <c r="BU21" i="2" s="1"/>
  <c r="CQ21" i="2" s="1"/>
  <c r="BV23" i="2"/>
  <c r="BU23" i="2" s="1"/>
  <c r="CQ23" i="2" s="1"/>
  <c r="BM39" i="2"/>
  <c r="BM58" i="2" s="1"/>
  <c r="AC40" i="2"/>
  <c r="AY40" i="2" s="1"/>
  <c r="DD41" i="2"/>
  <c r="CR41" i="2" s="1"/>
  <c r="AD45" i="2"/>
  <c r="AC45" i="2" s="1"/>
  <c r="AY45" i="2" s="1"/>
  <c r="BV52" i="2"/>
  <c r="BU52" i="2" s="1"/>
  <c r="CQ52" i="2" s="1"/>
  <c r="G59" i="2"/>
  <c r="AD61" i="2"/>
  <c r="AC61" i="2" s="1"/>
  <c r="AY61" i="2" s="1"/>
  <c r="BE72" i="2"/>
  <c r="AZ72" i="2" s="1"/>
  <c r="CR73" i="2"/>
  <c r="CW81" i="2"/>
  <c r="CR81" i="2" s="1"/>
  <c r="DE82" i="2"/>
  <c r="CR82" i="2" s="1"/>
  <c r="AZ85" i="2"/>
  <c r="CR85" i="2"/>
  <c r="BU97" i="2"/>
  <c r="CQ97" i="2" s="1"/>
  <c r="CR105" i="2"/>
  <c r="BU117" i="2"/>
  <c r="CQ117" i="2" s="1"/>
  <c r="AZ84" i="2"/>
  <c r="BU12" i="2"/>
  <c r="CQ12" i="2" s="1"/>
  <c r="AC79" i="2"/>
  <c r="AY79" i="2" s="1"/>
  <c r="BU82" i="2"/>
  <c r="CQ82" i="2" s="1"/>
  <c r="CV133" i="2"/>
  <c r="BC21" i="2"/>
  <c r="AZ21" i="2" s="1"/>
  <c r="DG43" i="2"/>
  <c r="CR43" i="2" s="1"/>
  <c r="DG50" i="2"/>
  <c r="DG56" i="2"/>
  <c r="AC72" i="2"/>
  <c r="AY72" i="2" s="1"/>
  <c r="BV95" i="2"/>
  <c r="BU95" i="2" s="1"/>
  <c r="CQ95" i="2" s="1"/>
  <c r="CT104" i="2"/>
  <c r="CR104" i="2" s="1"/>
  <c r="G107" i="2"/>
  <c r="BD111" i="2"/>
  <c r="DG119" i="2"/>
  <c r="DG133" i="2" s="1"/>
  <c r="DD128" i="2"/>
  <c r="AZ45" i="2"/>
  <c r="CP133" i="2"/>
  <c r="AT139" i="2"/>
  <c r="AX136" i="2"/>
  <c r="BV8" i="2"/>
  <c r="AD14" i="2"/>
  <c r="AC14" i="2" s="1"/>
  <c r="AY14" i="2" s="1"/>
  <c r="I130" i="2"/>
  <c r="CD130" i="2"/>
  <c r="BD58" i="2"/>
  <c r="CR69" i="2"/>
  <c r="BU79" i="2"/>
  <c r="CQ79" i="2" s="1"/>
  <c r="BU85" i="2"/>
  <c r="CQ85" i="2" s="1"/>
  <c r="BV94" i="2"/>
  <c r="BU94" i="2" s="1"/>
  <c r="CQ94" i="2" s="1"/>
  <c r="CY108" i="2"/>
  <c r="DL103" i="2"/>
  <c r="CR103" i="2" s="1"/>
  <c r="BV114" i="2"/>
  <c r="BU114" i="2" s="1"/>
  <c r="CQ114" i="2" s="1"/>
  <c r="BV125" i="2"/>
  <c r="BU125" i="2" s="1"/>
  <c r="CQ125" i="2" s="1"/>
  <c r="AN139" i="2"/>
  <c r="AN141" i="2" s="1"/>
  <c r="CG133" i="2"/>
  <c r="DC115" i="2"/>
  <c r="CR14" i="2"/>
  <c r="AZ24" i="2"/>
  <c r="AZ103" i="2"/>
  <c r="BO134" i="2"/>
  <c r="AZ40" i="2"/>
  <c r="AZ44" i="2"/>
  <c r="BO47" i="2"/>
  <c r="AZ47" i="2" s="1"/>
  <c r="AD47" i="2"/>
  <c r="AC47" i="2" s="1"/>
  <c r="AY47" i="2" s="1"/>
  <c r="BC54" i="2"/>
  <c r="AZ54" i="2" s="1"/>
  <c r="G54" i="2"/>
  <c r="AC54" i="2" s="1"/>
  <c r="AY54" i="2" s="1"/>
  <c r="AC82" i="2"/>
  <c r="AY82" i="2" s="1"/>
  <c r="BV86" i="2"/>
  <c r="BU86" i="2" s="1"/>
  <c r="CQ86" i="2" s="1"/>
  <c r="CW86" i="2"/>
  <c r="CR86" i="2" s="1"/>
  <c r="BP101" i="2"/>
  <c r="AZ101" i="2" s="1"/>
  <c r="CW132" i="2"/>
  <c r="AO128" i="2"/>
  <c r="AO130" i="2" s="1"/>
  <c r="CU119" i="2"/>
  <c r="BV119" i="2"/>
  <c r="BU119" i="2" s="1"/>
  <c r="CQ119" i="2" s="1"/>
  <c r="AD123" i="2"/>
  <c r="AC123" i="2" s="1"/>
  <c r="AY123" i="2" s="1"/>
  <c r="BE123" i="2"/>
  <c r="AC124" i="2"/>
  <c r="AY124" i="2" s="1"/>
  <c r="AZ22" i="2"/>
  <c r="BT65" i="2"/>
  <c r="AZ65" i="2" s="1"/>
  <c r="AD65" i="2"/>
  <c r="CJ128" i="2"/>
  <c r="CJ130" i="2" s="1"/>
  <c r="DF121" i="2"/>
  <c r="DF128" i="2" s="1"/>
  <c r="CJ138" i="2"/>
  <c r="CR123" i="2"/>
  <c r="BG134" i="2"/>
  <c r="BO27" i="2"/>
  <c r="AZ27" i="2" s="1"/>
  <c r="G27" i="2"/>
  <c r="BU27" i="2" s="1"/>
  <c r="CQ27" i="2" s="1"/>
  <c r="AZ46" i="2"/>
  <c r="DL61" i="2"/>
  <c r="CR61" i="2" s="1"/>
  <c r="CR78" i="2"/>
  <c r="G115" i="2"/>
  <c r="DL115" i="2"/>
  <c r="BT115" i="2"/>
  <c r="AZ115" i="2" s="1"/>
  <c r="AC43" i="2"/>
  <c r="AY43" i="2" s="1"/>
  <c r="BU47" i="2"/>
  <c r="CQ47" i="2" s="1"/>
  <c r="BV89" i="2"/>
  <c r="BU89" i="2" s="1"/>
  <c r="CQ89" i="2" s="1"/>
  <c r="DE89" i="2"/>
  <c r="CR89" i="2" s="1"/>
  <c r="CY109" i="2"/>
  <c r="CY132" i="2" s="1"/>
  <c r="AD122" i="2"/>
  <c r="AC122" i="2" s="1"/>
  <c r="AY122" i="2" s="1"/>
  <c r="BE122" i="2"/>
  <c r="AZ122" i="2" s="1"/>
  <c r="AI128" i="2"/>
  <c r="BU11" i="2"/>
  <c r="CQ11" i="2" s="1"/>
  <c r="CR18" i="2"/>
  <c r="H130" i="2"/>
  <c r="AR20" i="2"/>
  <c r="BW130" i="2"/>
  <c r="BO26" i="2"/>
  <c r="AD28" i="2"/>
  <c r="AC28" i="2" s="1"/>
  <c r="AY28" i="2" s="1"/>
  <c r="CR28" i="2"/>
  <c r="AD36" i="2"/>
  <c r="AC36" i="2" s="1"/>
  <c r="AY36" i="2" s="1"/>
  <c r="AC37" i="2"/>
  <c r="AY37" i="2" s="1"/>
  <c r="CR37" i="2"/>
  <c r="BV42" i="2"/>
  <c r="BU42" i="2" s="1"/>
  <c r="CQ42" i="2" s="1"/>
  <c r="CR44" i="2"/>
  <c r="G50" i="2"/>
  <c r="BG137" i="2"/>
  <c r="BO137" i="2"/>
  <c r="BU78" i="2"/>
  <c r="CQ78" i="2" s="1"/>
  <c r="AZ83" i="2"/>
  <c r="AA108" i="2"/>
  <c r="BT96" i="2"/>
  <c r="AZ96" i="2" s="1"/>
  <c r="BV98" i="2"/>
  <c r="BU98" i="2" s="1"/>
  <c r="CQ98" i="2" s="1"/>
  <c r="DB20" i="2"/>
  <c r="BT30" i="2"/>
  <c r="AZ30" i="2" s="1"/>
  <c r="G102" i="2"/>
  <c r="DL102" i="2"/>
  <c r="DG36" i="2"/>
  <c r="CR36" i="2" s="1"/>
  <c r="BV36" i="2"/>
  <c r="BU36" i="2" s="1"/>
  <c r="CQ36" i="2" s="1"/>
  <c r="DL101" i="2"/>
  <c r="CR101" i="2" s="1"/>
  <c r="G101" i="2"/>
  <c r="AC16" i="2"/>
  <c r="AY16" i="2" s="1"/>
  <c r="CE130" i="2"/>
  <c r="BA20" i="2"/>
  <c r="BK134" i="2"/>
  <c r="BS20" i="2"/>
  <c r="DG27" i="2"/>
  <c r="CR27" i="2" s="1"/>
  <c r="BT51" i="2"/>
  <c r="AZ51" i="2" s="1"/>
  <c r="AD51" i="2"/>
  <c r="AC51" i="2" s="1"/>
  <c r="AY51" i="2" s="1"/>
  <c r="AZ61" i="2"/>
  <c r="DD132" i="2"/>
  <c r="H139" i="2"/>
  <c r="H141" i="2" s="1"/>
  <c r="BS39" i="2"/>
  <c r="G39" i="2"/>
  <c r="AC39" i="2" s="1"/>
  <c r="AY39" i="2" s="1"/>
  <c r="DK39" i="2"/>
  <c r="AD81" i="2"/>
  <c r="BE81" i="2"/>
  <c r="AZ81" i="2" s="1"/>
  <c r="AC12" i="2"/>
  <c r="AY12" i="2" s="1"/>
  <c r="CR55" i="2"/>
  <c r="BB20" i="2"/>
  <c r="AZ12" i="2"/>
  <c r="CR17" i="2"/>
  <c r="CU54" i="2"/>
  <c r="CR54" i="2" s="1"/>
  <c r="N139" i="2"/>
  <c r="N141" i="2" s="1"/>
  <c r="BV6" i="2"/>
  <c r="BU6" i="2" s="1"/>
  <c r="CQ6" i="2" s="1"/>
  <c r="CW6" i="2"/>
  <c r="CR6" i="2" s="1"/>
  <c r="DA134" i="2"/>
  <c r="DJ134" i="2"/>
  <c r="CR12" i="2"/>
  <c r="BI58" i="2"/>
  <c r="AD25" i="2"/>
  <c r="AC25" i="2" s="1"/>
  <c r="AY25" i="2" s="1"/>
  <c r="AZ26" i="2"/>
  <c r="AC29" i="2"/>
  <c r="AY29" i="2" s="1"/>
  <c r="AZ35" i="2"/>
  <c r="AZ36" i="2"/>
  <c r="G41" i="2"/>
  <c r="BO50" i="2"/>
  <c r="AZ53" i="2"/>
  <c r="AX91" i="2"/>
  <c r="BE70" i="2"/>
  <c r="AZ70" i="2" s="1"/>
  <c r="CW87" i="2"/>
  <c r="CR87" i="2" s="1"/>
  <c r="AD103" i="2"/>
  <c r="AC103" i="2" s="1"/>
  <c r="AY103" i="2" s="1"/>
  <c r="BE133" i="2"/>
  <c r="BV115" i="2"/>
  <c r="CU115" i="2"/>
  <c r="AZ126" i="2"/>
  <c r="CG128" i="2"/>
  <c r="CG130" i="2" s="1"/>
  <c r="CC139" i="2"/>
  <c r="CC141" i="2" s="1"/>
  <c r="AD38" i="2"/>
  <c r="AC38" i="2" s="1"/>
  <c r="AY38" i="2" s="1"/>
  <c r="AC46" i="2"/>
  <c r="AY46" i="2" s="1"/>
  <c r="X130" i="2"/>
  <c r="BF59" i="2"/>
  <c r="BF91" i="2" s="1"/>
  <c r="BL64" i="2"/>
  <c r="BL137" i="2" s="1"/>
  <c r="AZ69" i="2"/>
  <c r="CR70" i="2"/>
  <c r="CR79" i="2"/>
  <c r="BM82" i="2"/>
  <c r="AZ82" i="2" s="1"/>
  <c r="AH139" i="2"/>
  <c r="AH141" i="2" s="1"/>
  <c r="BP128" i="2"/>
  <c r="CV111" i="2"/>
  <c r="AZ117" i="2"/>
  <c r="BU118" i="2"/>
  <c r="CQ118" i="2" s="1"/>
  <c r="BZ128" i="2"/>
  <c r="BZ130" i="2" s="1"/>
  <c r="AM139" i="2"/>
  <c r="AM141" i="2" s="1"/>
  <c r="AM142" i="2" s="1"/>
  <c r="CT91" i="2"/>
  <c r="AC87" i="2"/>
  <c r="AY87" i="2" s="1"/>
  <c r="AD8" i="2"/>
  <c r="BH134" i="2"/>
  <c r="CV134" i="2"/>
  <c r="AZ10" i="2"/>
  <c r="K130" i="2"/>
  <c r="CR23" i="2"/>
  <c r="BV25" i="2"/>
  <c r="BU25" i="2" s="1"/>
  <c r="CQ25" i="2" s="1"/>
  <c r="CR32" i="2"/>
  <c r="BV33" i="2"/>
  <c r="BU33" i="2" s="1"/>
  <c r="CQ33" i="2" s="1"/>
  <c r="AZ34" i="2"/>
  <c r="BV34" i="2"/>
  <c r="BU34" i="2" s="1"/>
  <c r="CQ34" i="2" s="1"/>
  <c r="BV41" i="2"/>
  <c r="BU41" i="2" s="1"/>
  <c r="CQ41" i="2" s="1"/>
  <c r="BO42" i="2"/>
  <c r="AZ42" i="2" s="1"/>
  <c r="BV45" i="2"/>
  <c r="BU45" i="2" s="1"/>
  <c r="CQ45" i="2" s="1"/>
  <c r="AZ49" i="2"/>
  <c r="AD55" i="2"/>
  <c r="AC55" i="2" s="1"/>
  <c r="AY55" i="2" s="1"/>
  <c r="G56" i="2"/>
  <c r="BU56" i="2" s="1"/>
  <c r="CQ56" i="2" s="1"/>
  <c r="BF56" i="2"/>
  <c r="BF135" i="2" s="1"/>
  <c r="G57" i="2"/>
  <c r="G65" i="2"/>
  <c r="AC67" i="2"/>
  <c r="AY67" i="2" s="1"/>
  <c r="AC80" i="2"/>
  <c r="AY80" i="2" s="1"/>
  <c r="AD83" i="2"/>
  <c r="AC83" i="2" s="1"/>
  <c r="AY83" i="2" s="1"/>
  <c r="AZ89" i="2"/>
  <c r="AP91" i="2"/>
  <c r="CR94" i="2"/>
  <c r="AD98" i="2"/>
  <c r="AC98" i="2" s="1"/>
  <c r="AY98" i="2" s="1"/>
  <c r="AZ106" i="2"/>
  <c r="P139" i="2"/>
  <c r="P141" i="2" s="1"/>
  <c r="DA109" i="2"/>
  <c r="BB132" i="2"/>
  <c r="BV112" i="2"/>
  <c r="DH133" i="2"/>
  <c r="CT128" i="2"/>
  <c r="DL118" i="2"/>
  <c r="CR118" i="2" s="1"/>
  <c r="AF139" i="2"/>
  <c r="CE139" i="2"/>
  <c r="CE141" i="2" s="1"/>
  <c r="CZ109" i="2"/>
  <c r="AE139" i="2"/>
  <c r="AE141" i="2" s="1"/>
  <c r="AE142" i="2" s="1"/>
  <c r="CM139" i="2"/>
  <c r="CM141" i="2" s="1"/>
  <c r="CM142" i="2" s="1"/>
  <c r="AK130" i="2"/>
  <c r="AK142" i="2" s="1"/>
  <c r="BM108" i="2"/>
  <c r="CL108" i="2"/>
  <c r="CL130" i="2" s="1"/>
  <c r="AZ99" i="2"/>
  <c r="BV111" i="2"/>
  <c r="BU111" i="2" s="1"/>
  <c r="CQ111" i="2" s="1"/>
  <c r="G119" i="2"/>
  <c r="AX128" i="2"/>
  <c r="BW139" i="2"/>
  <c r="BW141" i="2" s="1"/>
  <c r="O132" i="2"/>
  <c r="O139" i="2" s="1"/>
  <c r="O141" i="2" s="1"/>
  <c r="BE132" i="2"/>
  <c r="BJ20" i="2"/>
  <c r="AZ11" i="2"/>
  <c r="CP136" i="2"/>
  <c r="BJ134" i="2"/>
  <c r="CY134" i="2"/>
  <c r="DG134" i="2"/>
  <c r="AD9" i="2"/>
  <c r="AL130" i="2"/>
  <c r="AU130" i="2"/>
  <c r="CR24" i="2"/>
  <c r="CO139" i="2"/>
  <c r="CO141" i="2" s="1"/>
  <c r="AC53" i="2"/>
  <c r="AY53" i="2" s="1"/>
  <c r="AZ67" i="2"/>
  <c r="AC84" i="2"/>
  <c r="AY84" i="2" s="1"/>
  <c r="AZ87" i="2"/>
  <c r="CZ108" i="2"/>
  <c r="DH97" i="2"/>
  <c r="CR97" i="2" s="1"/>
  <c r="BK110" i="2"/>
  <c r="BB133" i="2"/>
  <c r="CR116" i="2"/>
  <c r="DC136" i="2"/>
  <c r="DC20" i="2"/>
  <c r="BU14" i="2"/>
  <c r="CQ14" i="2" s="1"/>
  <c r="CW135" i="2"/>
  <c r="CW58" i="2"/>
  <c r="CR33" i="2"/>
  <c r="AC50" i="2"/>
  <c r="AY50" i="2" s="1"/>
  <c r="BK140" i="2"/>
  <c r="BK108" i="2"/>
  <c r="G9" i="2"/>
  <c r="BE9" i="2"/>
  <c r="CR11" i="2"/>
  <c r="AJ136" i="2"/>
  <c r="AJ139" i="2" s="1"/>
  <c r="AJ141" i="2" s="1"/>
  <c r="AD13" i="2"/>
  <c r="BF13" i="2"/>
  <c r="BF20" i="2" s="1"/>
  <c r="BB135" i="2"/>
  <c r="BB58" i="2"/>
  <c r="BJ135" i="2"/>
  <c r="BJ58" i="2"/>
  <c r="AZ28" i="2"/>
  <c r="AC30" i="2"/>
  <c r="AY30" i="2" s="1"/>
  <c r="AD31" i="2"/>
  <c r="BT31" i="2"/>
  <c r="AZ31" i="2" s="1"/>
  <c r="BV31" i="2"/>
  <c r="DL31" i="2"/>
  <c r="CR34" i="2"/>
  <c r="AC35" i="2"/>
  <c r="AY35" i="2" s="1"/>
  <c r="CR47" i="2"/>
  <c r="AC52" i="2"/>
  <c r="AY52" i="2" s="1"/>
  <c r="AD57" i="2"/>
  <c r="BT57" i="2"/>
  <c r="AZ57" i="2" s="1"/>
  <c r="AC4" i="2"/>
  <c r="AY4" i="2" s="1"/>
  <c r="AZ6" i="2"/>
  <c r="BB134" i="2"/>
  <c r="AZ17" i="2"/>
  <c r="DI135" i="2"/>
  <c r="DI139" i="2" s="1"/>
  <c r="DI141" i="2" s="1"/>
  <c r="DI58" i="2"/>
  <c r="AZ33" i="2"/>
  <c r="CR40" i="2"/>
  <c r="BU43" i="2"/>
  <c r="CQ43" i="2" s="1"/>
  <c r="BU49" i="2"/>
  <c r="CQ49" i="2" s="1"/>
  <c r="BS137" i="2"/>
  <c r="CU91" i="2"/>
  <c r="CY58" i="2"/>
  <c r="CP135" i="2"/>
  <c r="BV30" i="2"/>
  <c r="CP58" i="2"/>
  <c r="DL30" i="2"/>
  <c r="CR30" i="2" s="1"/>
  <c r="AZ4" i="2"/>
  <c r="BK136" i="2"/>
  <c r="BK20" i="2"/>
  <c r="BD20" i="2"/>
  <c r="L134" i="2"/>
  <c r="BE8" i="2"/>
  <c r="L20" i="2"/>
  <c r="CW8" i="2"/>
  <c r="G8" i="2"/>
  <c r="CA9" i="2"/>
  <c r="CA134" i="2" s="1"/>
  <c r="CR10" i="2"/>
  <c r="BV13" i="2"/>
  <c r="CW13" i="2"/>
  <c r="CS20" i="2"/>
  <c r="CT135" i="2"/>
  <c r="CT58" i="2"/>
  <c r="DB135" i="2"/>
  <c r="DB58" i="2"/>
  <c r="AD23" i="2"/>
  <c r="BC23" i="2"/>
  <c r="AZ23" i="2" s="1"/>
  <c r="AG58" i="2"/>
  <c r="BN91" i="2"/>
  <c r="BG58" i="2"/>
  <c r="BG135" i="2"/>
  <c r="BA58" i="2"/>
  <c r="BA130" i="2" s="1"/>
  <c r="CR25" i="2"/>
  <c r="AZ32" i="2"/>
  <c r="DL38" i="2"/>
  <c r="BV38" i="2"/>
  <c r="G64" i="2"/>
  <c r="CW64" i="2"/>
  <c r="CR64" i="2" s="1"/>
  <c r="BE64" i="2"/>
  <c r="DB91" i="2"/>
  <c r="DK91" i="2"/>
  <c r="CY20" i="2"/>
  <c r="AI136" i="2"/>
  <c r="AI20" i="2"/>
  <c r="DA58" i="2"/>
  <c r="BV35" i="2"/>
  <c r="CK58" i="2"/>
  <c r="CA136" i="2"/>
  <c r="CW4" i="2"/>
  <c r="CR4" i="2" s="1"/>
  <c r="BV4" i="2"/>
  <c r="CW5" i="2"/>
  <c r="CT20" i="2"/>
  <c r="DD134" i="2"/>
  <c r="AZ14" i="2"/>
  <c r="AZ16" i="2"/>
  <c r="AC26" i="2"/>
  <c r="AY26" i="2" s="1"/>
  <c r="BU26" i="2"/>
  <c r="CQ26" i="2" s="1"/>
  <c r="CR29" i="2"/>
  <c r="AC95" i="2"/>
  <c r="AY95" i="2" s="1"/>
  <c r="BR135" i="2"/>
  <c r="BR58" i="2"/>
  <c r="AP58" i="2"/>
  <c r="AP135" i="2"/>
  <c r="AP139" i="2" s="1"/>
  <c r="AP141" i="2" s="1"/>
  <c r="DA137" i="2"/>
  <c r="DJ137" i="2"/>
  <c r="DJ91" i="2"/>
  <c r="AZ60" i="2"/>
  <c r="BU61" i="2"/>
  <c r="CQ61" i="2" s="1"/>
  <c r="BH108" i="2"/>
  <c r="BS108" i="2"/>
  <c r="CW140" i="2"/>
  <c r="DE140" i="2"/>
  <c r="DE108" i="2"/>
  <c r="CR100" i="2"/>
  <c r="AA132" i="2"/>
  <c r="AA128" i="2"/>
  <c r="DL109" i="2"/>
  <c r="BT109" i="2"/>
  <c r="AC119" i="2"/>
  <c r="AY119" i="2" s="1"/>
  <c r="BD136" i="2"/>
  <c r="BL136" i="2"/>
  <c r="CV136" i="2"/>
  <c r="DD136" i="2"/>
  <c r="BQ134" i="2"/>
  <c r="BQ139" i="2" s="1"/>
  <c r="BQ141" i="2" s="1"/>
  <c r="BP134" i="2"/>
  <c r="CS134" i="2"/>
  <c r="DB134" i="2"/>
  <c r="DK134" i="2"/>
  <c r="AA134" i="2"/>
  <c r="BT9" i="2"/>
  <c r="BN13" i="2"/>
  <c r="BN136" i="2" s="1"/>
  <c r="CB136" i="2"/>
  <c r="CX13" i="2"/>
  <c r="AQ136" i="2"/>
  <c r="BM15" i="2"/>
  <c r="AZ15" i="2" s="1"/>
  <c r="BE19" i="2"/>
  <c r="AZ19" i="2" s="1"/>
  <c r="AD19" i="2"/>
  <c r="CC130" i="2"/>
  <c r="DD20" i="2"/>
  <c r="BH58" i="2"/>
  <c r="BH135" i="2"/>
  <c r="BP58" i="2"/>
  <c r="DC135" i="2"/>
  <c r="DC58" i="2"/>
  <c r="AC32" i="2"/>
  <c r="AY32" i="2" s="1"/>
  <c r="AZ37" i="2"/>
  <c r="CR45" i="2"/>
  <c r="AW135" i="2"/>
  <c r="AW139" i="2" s="1"/>
  <c r="AW141" i="2" s="1"/>
  <c r="BS48" i="2"/>
  <c r="BS58" i="2" s="1"/>
  <c r="J135" i="2"/>
  <c r="J58" i="2"/>
  <c r="BC50" i="2"/>
  <c r="BU50" i="2"/>
  <c r="CQ50" i="2" s="1"/>
  <c r="CS137" i="2"/>
  <c r="CS91" i="2"/>
  <c r="BU60" i="2"/>
  <c r="CQ60" i="2" s="1"/>
  <c r="BE71" i="2"/>
  <c r="AZ71" i="2" s="1"/>
  <c r="G71" i="2"/>
  <c r="BU71" i="2" s="1"/>
  <c r="CQ71" i="2" s="1"/>
  <c r="CW71" i="2"/>
  <c r="CR71" i="2" s="1"/>
  <c r="BU77" i="2"/>
  <c r="CQ77" i="2" s="1"/>
  <c r="AC78" i="2"/>
  <c r="AY78" i="2" s="1"/>
  <c r="BU80" i="2"/>
  <c r="CQ80" i="2" s="1"/>
  <c r="BA140" i="2"/>
  <c r="BI108" i="2"/>
  <c r="BI140" i="2"/>
  <c r="BT102" i="2"/>
  <c r="AF140" i="2"/>
  <c r="AF108" i="2"/>
  <c r="AF130" i="2" s="1"/>
  <c r="AD104" i="2"/>
  <c r="DH106" i="2"/>
  <c r="CR106" i="2" s="1"/>
  <c r="BV106" i="2"/>
  <c r="AS140" i="2"/>
  <c r="AD107" i="2"/>
  <c r="BL128" i="2"/>
  <c r="DL112" i="2"/>
  <c r="AA133" i="2"/>
  <c r="BT112" i="2"/>
  <c r="J134" i="2"/>
  <c r="CU8" i="2"/>
  <c r="BA134" i="2"/>
  <c r="BI134" i="2"/>
  <c r="BS134" i="2"/>
  <c r="CT134" i="2"/>
  <c r="BC9" i="2"/>
  <c r="DL9" i="2"/>
  <c r="CJ136" i="2"/>
  <c r="DF13" i="2"/>
  <c r="DF20" i="2" s="1"/>
  <c r="J20" i="2"/>
  <c r="AA20" i="2"/>
  <c r="CV20" i="2"/>
  <c r="BA135" i="2"/>
  <c r="BI135" i="2"/>
  <c r="CV135" i="2"/>
  <c r="CV58" i="2"/>
  <c r="DE38" i="2"/>
  <c r="CR53" i="2"/>
  <c r="AZ55" i="2"/>
  <c r="V58" i="2"/>
  <c r="V130" i="2" s="1"/>
  <c r="BD91" i="2"/>
  <c r="CI137" i="2"/>
  <c r="CI91" i="2"/>
  <c r="BV62" i="2"/>
  <c r="DE62" i="2"/>
  <c r="CR62" i="2" s="1"/>
  <c r="CH137" i="2"/>
  <c r="CH139" i="2" s="1"/>
  <c r="CH141" i="2" s="1"/>
  <c r="CH91" i="2"/>
  <c r="AC66" i="2"/>
  <c r="AY66" i="2" s="1"/>
  <c r="CR72" i="2"/>
  <c r="CR88" i="2"/>
  <c r="BO91" i="2"/>
  <c r="BU93" i="2"/>
  <c r="CQ93" i="2" s="1"/>
  <c r="CU109" i="2"/>
  <c r="J132" i="2"/>
  <c r="J128" i="2"/>
  <c r="BC109" i="2"/>
  <c r="G109" i="2"/>
  <c r="AG132" i="2"/>
  <c r="AG128" i="2"/>
  <c r="CW133" i="2"/>
  <c r="AD114" i="2"/>
  <c r="BC114" i="2"/>
  <c r="AZ114" i="2" s="1"/>
  <c r="CR117" i="2"/>
  <c r="CR119" i="2"/>
  <c r="AZ125" i="2"/>
  <c r="BP102" i="2"/>
  <c r="AD102" i="2"/>
  <c r="BU103" i="2"/>
  <c r="CQ103" i="2" s="1"/>
  <c r="K132" i="2"/>
  <c r="K139" i="2" s="1"/>
  <c r="K141" i="2" s="1"/>
  <c r="CV109" i="2"/>
  <c r="BD109" i="2"/>
  <c r="BO136" i="2"/>
  <c r="DG136" i="2"/>
  <c r="DE134" i="2"/>
  <c r="DK48" i="2"/>
  <c r="CR48" i="2" s="1"/>
  <c r="BY58" i="2"/>
  <c r="CO58" i="2"/>
  <c r="CO130" i="2" s="1"/>
  <c r="CY133" i="2"/>
  <c r="BH136" i="2"/>
  <c r="BP135" i="2"/>
  <c r="CZ136" i="2"/>
  <c r="DH136" i="2"/>
  <c r="BT5" i="2"/>
  <c r="G7" i="2"/>
  <c r="BU7" i="2" s="1"/>
  <c r="CQ7" i="2" s="1"/>
  <c r="CU7" i="2"/>
  <c r="CU136" i="2" s="1"/>
  <c r="BD134" i="2"/>
  <c r="BL134" i="2"/>
  <c r="BY134" i="2"/>
  <c r="CX134" i="2"/>
  <c r="DF134" i="2"/>
  <c r="BU10" i="2"/>
  <c r="CQ10" i="2" s="1"/>
  <c r="BU17" i="2"/>
  <c r="CQ17" i="2" s="1"/>
  <c r="BU18" i="2"/>
  <c r="CQ18" i="2" s="1"/>
  <c r="BO20" i="2"/>
  <c r="BY20" i="2"/>
  <c r="CP20" i="2"/>
  <c r="DH20" i="2"/>
  <c r="AC21" i="2"/>
  <c r="AY21" i="2" s="1"/>
  <c r="BD135" i="2"/>
  <c r="BY135" i="2"/>
  <c r="CY135" i="2"/>
  <c r="BU29" i="2"/>
  <c r="CQ29" i="2" s="1"/>
  <c r="AD34" i="2"/>
  <c r="CR35" i="2"/>
  <c r="CI135" i="2"/>
  <c r="Z135" i="2"/>
  <c r="Z139" i="2" s="1"/>
  <c r="Z141" i="2" s="1"/>
  <c r="Z58" i="2"/>
  <c r="Z130" i="2" s="1"/>
  <c r="DE39" i="2"/>
  <c r="BV39" i="2"/>
  <c r="S135" i="2"/>
  <c r="S139" i="2" s="1"/>
  <c r="S141" i="2" s="1"/>
  <c r="S58" i="2"/>
  <c r="S130" i="2" s="1"/>
  <c r="BL41" i="2"/>
  <c r="AZ41" i="2" s="1"/>
  <c r="AD44" i="2"/>
  <c r="BV44" i="2"/>
  <c r="CU49" i="2"/>
  <c r="CR49" i="2" s="1"/>
  <c r="BH91" i="2"/>
  <c r="BH137" i="2"/>
  <c r="BP136" i="2"/>
  <c r="BP91" i="2"/>
  <c r="BU74" i="2"/>
  <c r="CQ74" i="2" s="1"/>
  <c r="AZ75" i="2"/>
  <c r="AC88" i="2"/>
  <c r="AY88" i="2" s="1"/>
  <c r="DA91" i="2"/>
  <c r="BP97" i="2"/>
  <c r="AZ97" i="2" s="1"/>
  <c r="AD97" i="2"/>
  <c r="BA133" i="2"/>
  <c r="BJ133" i="2"/>
  <c r="BY133" i="2"/>
  <c r="CU112" i="2"/>
  <c r="CR114" i="2"/>
  <c r="BY128" i="2"/>
  <c r="BL132" i="2"/>
  <c r="BG136" i="2"/>
  <c r="CY136" i="2"/>
  <c r="BK135" i="2"/>
  <c r="BK58" i="2"/>
  <c r="DF135" i="2"/>
  <c r="DF58" i="2"/>
  <c r="AZ29" i="2"/>
  <c r="DL68" i="2"/>
  <c r="CR68" i="2" s="1"/>
  <c r="BV68" i="2"/>
  <c r="CN138" i="2"/>
  <c r="CN139" i="2" s="1"/>
  <c r="CN141" i="2" s="1"/>
  <c r="DJ121" i="2"/>
  <c r="DJ138" i="2" s="1"/>
  <c r="CN128" i="2"/>
  <c r="CN130" i="2" s="1"/>
  <c r="BV121" i="2"/>
  <c r="BU124" i="2"/>
  <c r="CQ124" i="2" s="1"/>
  <c r="CS136" i="2"/>
  <c r="DA136" i="2"/>
  <c r="DJ136" i="2"/>
  <c r="DL5" i="2"/>
  <c r="DL136" i="2" s="1"/>
  <c r="BM134" i="2"/>
  <c r="CZ20" i="2"/>
  <c r="DI130" i="2"/>
  <c r="BE135" i="2"/>
  <c r="BE58" i="2"/>
  <c r="BM135" i="2"/>
  <c r="V135" i="2"/>
  <c r="DG26" i="2"/>
  <c r="BU32" i="2"/>
  <c r="CQ32" i="2" s="1"/>
  <c r="BO43" i="2"/>
  <c r="AZ43" i="2" s="1"/>
  <c r="BC48" i="2"/>
  <c r="BV48" i="2"/>
  <c r="CU50" i="2"/>
  <c r="DL52" i="2"/>
  <c r="CR52" i="2" s="1"/>
  <c r="BU57" i="2"/>
  <c r="CQ57" i="2" s="1"/>
  <c r="AA58" i="2"/>
  <c r="BA137" i="2"/>
  <c r="BI137" i="2"/>
  <c r="BI91" i="2"/>
  <c r="BS91" i="2"/>
  <c r="DC91" i="2"/>
  <c r="AC62" i="2"/>
  <c r="AY62" i="2" s="1"/>
  <c r="AZ68" i="2"/>
  <c r="CR80" i="2"/>
  <c r="BU83" i="2"/>
  <c r="CQ83" i="2" s="1"/>
  <c r="AZ88" i="2"/>
  <c r="AC90" i="2"/>
  <c r="AY90" i="2" s="1"/>
  <c r="BP95" i="2"/>
  <c r="AZ95" i="2" s="1"/>
  <c r="AT108" i="2"/>
  <c r="AT130" i="2" s="1"/>
  <c r="BP100" i="2"/>
  <c r="AZ100" i="2" s="1"/>
  <c r="AD100" i="2"/>
  <c r="BB104" i="2"/>
  <c r="BB108" i="2" s="1"/>
  <c r="CW108" i="2"/>
  <c r="BF128" i="2"/>
  <c r="BF132" i="2"/>
  <c r="BS128" i="2"/>
  <c r="CZ132" i="2"/>
  <c r="CZ128" i="2"/>
  <c r="DJ132" i="2"/>
  <c r="BL133" i="2"/>
  <c r="AN130" i="2"/>
  <c r="DG20" i="2"/>
  <c r="CK135" i="2"/>
  <c r="CK139" i="2" s="1"/>
  <c r="CK141" i="2" s="1"/>
  <c r="AD77" i="2"/>
  <c r="BE77" i="2"/>
  <c r="AZ77" i="2" s="1"/>
  <c r="BD140" i="2"/>
  <c r="BD108" i="2"/>
  <c r="BL140" i="2"/>
  <c r="BL108" i="2"/>
  <c r="BN108" i="2"/>
  <c r="AD105" i="2"/>
  <c r="BP105" i="2"/>
  <c r="AZ105" i="2" s="1"/>
  <c r="CX132" i="2"/>
  <c r="CX128" i="2"/>
  <c r="DG132" i="2"/>
  <c r="DG128" i="2"/>
  <c r="CT132" i="2"/>
  <c r="BA136" i="2"/>
  <c r="BI136" i="2"/>
  <c r="AG134" i="2"/>
  <c r="AG20" i="2"/>
  <c r="AX20" i="2"/>
  <c r="BG20" i="2"/>
  <c r="BP20" i="2"/>
  <c r="BB136" i="2"/>
  <c r="BJ136" i="2"/>
  <c r="BS136" i="2"/>
  <c r="CT136" i="2"/>
  <c r="DB136" i="2"/>
  <c r="DK136" i="2"/>
  <c r="DK20" i="2"/>
  <c r="BC7" i="2"/>
  <c r="AZ7" i="2" s="1"/>
  <c r="CW7" i="2"/>
  <c r="AI134" i="2"/>
  <c r="BF134" i="2"/>
  <c r="BN134" i="2"/>
  <c r="CZ134" i="2"/>
  <c r="DH134" i="2"/>
  <c r="AC11" i="2"/>
  <c r="AY11" i="2" s="1"/>
  <c r="AD15" i="2"/>
  <c r="CI136" i="2"/>
  <c r="DE15" i="2"/>
  <c r="CR15" i="2" s="1"/>
  <c r="W130" i="2"/>
  <c r="AQ20" i="2"/>
  <c r="BH20" i="2"/>
  <c r="BR20" i="2"/>
  <c r="CI20" i="2"/>
  <c r="DA20" i="2"/>
  <c r="DJ20" i="2"/>
  <c r="CS135" i="2"/>
  <c r="CS58" i="2"/>
  <c r="CR21" i="2"/>
  <c r="DA135" i="2"/>
  <c r="DJ135" i="2"/>
  <c r="DJ58" i="2"/>
  <c r="DH58" i="2"/>
  <c r="AS135" i="2"/>
  <c r="AS139" i="2" s="1"/>
  <c r="BO25" i="2"/>
  <c r="AQ135" i="2"/>
  <c r="AQ58" i="2"/>
  <c r="AA135" i="2"/>
  <c r="BT38" i="2"/>
  <c r="AZ38" i="2" s="1"/>
  <c r="AD41" i="2"/>
  <c r="CR46" i="2"/>
  <c r="BT52" i="2"/>
  <c r="AZ52" i="2" s="1"/>
  <c r="BO56" i="2"/>
  <c r="AW58" i="2"/>
  <c r="AW130" i="2" s="1"/>
  <c r="BQ58" i="2"/>
  <c r="BQ130" i="2" s="1"/>
  <c r="CP137" i="2"/>
  <c r="CB59" i="2"/>
  <c r="CP91" i="2"/>
  <c r="DL59" i="2"/>
  <c r="CZ137" i="2"/>
  <c r="CZ91" i="2"/>
  <c r="DH137" i="2"/>
  <c r="DH91" i="2"/>
  <c r="CV91" i="2"/>
  <c r="DD91" i="2"/>
  <c r="AQ137" i="2"/>
  <c r="AQ91" i="2"/>
  <c r="BM62" i="2"/>
  <c r="AZ62" i="2" s="1"/>
  <c r="L91" i="2"/>
  <c r="BE63" i="2"/>
  <c r="AZ63" i="2" s="1"/>
  <c r="CW63" i="2"/>
  <c r="L137" i="2"/>
  <c r="G63" i="2"/>
  <c r="BU66" i="2"/>
  <c r="CQ66" i="2" s="1"/>
  <c r="AC74" i="2"/>
  <c r="AY74" i="2" s="1"/>
  <c r="AZ78" i="2"/>
  <c r="AD89" i="2"/>
  <c r="BG91" i="2"/>
  <c r="CV140" i="2"/>
  <c r="CV108" i="2"/>
  <c r="DD140" i="2"/>
  <c r="DD108" i="2"/>
  <c r="BU96" i="2"/>
  <c r="CQ96" i="2" s="1"/>
  <c r="AS108" i="2"/>
  <c r="DA128" i="2"/>
  <c r="DA132" i="2"/>
  <c r="DK132" i="2"/>
  <c r="DK128" i="2"/>
  <c r="G112" i="2"/>
  <c r="DC134" i="2"/>
  <c r="AG135" i="2"/>
  <c r="BF58" i="2"/>
  <c r="BN135" i="2"/>
  <c r="BN58" i="2"/>
  <c r="CZ135" i="2"/>
  <c r="DH135" i="2"/>
  <c r="AX135" i="2"/>
  <c r="AX58" i="2"/>
  <c r="CZ58" i="2"/>
  <c r="BB137" i="2"/>
  <c r="BB91" i="2"/>
  <c r="BJ137" i="2"/>
  <c r="BJ91" i="2"/>
  <c r="BT59" i="2"/>
  <c r="DF137" i="2"/>
  <c r="DF91" i="2"/>
  <c r="BV65" i="2"/>
  <c r="DL65" i="2"/>
  <c r="CR65" i="2" s="1"/>
  <c r="DL66" i="2"/>
  <c r="CR66" i="2" s="1"/>
  <c r="AC81" i="2"/>
  <c r="AY81" i="2" s="1"/>
  <c r="BU81" i="2"/>
  <c r="CQ81" i="2" s="1"/>
  <c r="CR84" i="2"/>
  <c r="AZ86" i="2"/>
  <c r="BJ108" i="2"/>
  <c r="BJ140" i="2"/>
  <c r="AC94" i="2"/>
  <c r="AY94" i="2" s="1"/>
  <c r="CR95" i="2"/>
  <c r="AZ98" i="2"/>
  <c r="DH128" i="2"/>
  <c r="DH132" i="2"/>
  <c r="CU110" i="2"/>
  <c r="DL110" i="2"/>
  <c r="R133" i="2"/>
  <c r="DC112" i="2"/>
  <c r="BK112" i="2"/>
  <c r="BK133" i="2" s="1"/>
  <c r="BD133" i="2"/>
  <c r="CR125" i="2"/>
  <c r="AD73" i="2"/>
  <c r="BT73" i="2"/>
  <c r="AZ73" i="2" s="1"/>
  <c r="CR74" i="2"/>
  <c r="CW76" i="2"/>
  <c r="CR76" i="2" s="1"/>
  <c r="G76" i="2"/>
  <c r="BE76" i="2"/>
  <c r="AZ76" i="2" s="1"/>
  <c r="Q132" i="2"/>
  <c r="Q139" i="2" s="1"/>
  <c r="Q141" i="2" s="1"/>
  <c r="Q128" i="2"/>
  <c r="Q130" i="2" s="1"/>
  <c r="BJ110" i="2"/>
  <c r="BJ132" i="2" s="1"/>
  <c r="G110" i="2"/>
  <c r="AD113" i="2"/>
  <c r="BC113" i="2"/>
  <c r="AZ113" i="2" s="1"/>
  <c r="AG133" i="2"/>
  <c r="DJ133" i="2"/>
  <c r="AC117" i="2"/>
  <c r="AY117" i="2" s="1"/>
  <c r="CR124" i="2"/>
  <c r="BX139" i="2"/>
  <c r="BX141" i="2" s="1"/>
  <c r="AX137" i="2"/>
  <c r="AD59" i="2"/>
  <c r="BN137" i="2"/>
  <c r="CT137" i="2"/>
  <c r="DB137" i="2"/>
  <c r="DK137" i="2"/>
  <c r="AZ79" i="2"/>
  <c r="AD86" i="2"/>
  <c r="DL90" i="2"/>
  <c r="CR90" i="2" s="1"/>
  <c r="BF140" i="2"/>
  <c r="DB140" i="2"/>
  <c r="DB108" i="2"/>
  <c r="CR98" i="2"/>
  <c r="DH102" i="2"/>
  <c r="BV102" i="2"/>
  <c r="AD106" i="2"/>
  <c r="AD111" i="2"/>
  <c r="BH133" i="2"/>
  <c r="DF133" i="2"/>
  <c r="CR113" i="2"/>
  <c r="AI91" i="2"/>
  <c r="AD64" i="2"/>
  <c r="CR83" i="2"/>
  <c r="AC85" i="2"/>
  <c r="AY85" i="2" s="1"/>
  <c r="CU140" i="2"/>
  <c r="CU108" i="2"/>
  <c r="DC140" i="2"/>
  <c r="DC108" i="2"/>
  <c r="AX140" i="2"/>
  <c r="BI133" i="2"/>
  <c r="CX133" i="2"/>
  <c r="AD118" i="2"/>
  <c r="BT118" i="2"/>
  <c r="AZ118" i="2" s="1"/>
  <c r="AV128" i="2"/>
  <c r="AV130" i="2" s="1"/>
  <c r="BR121" i="2"/>
  <c r="BR138" i="2" s="1"/>
  <c r="AV138" i="2"/>
  <c r="AV139" i="2" s="1"/>
  <c r="AV141" i="2" s="1"/>
  <c r="AH128" i="2"/>
  <c r="AH130" i="2" s="1"/>
  <c r="CY137" i="2"/>
  <c r="CY91" i="2"/>
  <c r="DG137" i="2"/>
  <c r="DG91" i="2"/>
  <c r="CR67" i="2"/>
  <c r="AZ74" i="2"/>
  <c r="AZ80" i="2"/>
  <c r="M91" i="2"/>
  <c r="CS108" i="2"/>
  <c r="DA108" i="2"/>
  <c r="DK140" i="2"/>
  <c r="DK108" i="2"/>
  <c r="CR99" i="2"/>
  <c r="AG140" i="2"/>
  <c r="AG108" i="2"/>
  <c r="BN132" i="2"/>
  <c r="CI133" i="2"/>
  <c r="DE120" i="2"/>
  <c r="DE133" i="2" s="1"/>
  <c r="BV120" i="2"/>
  <c r="AR138" i="2"/>
  <c r="AR128" i="2"/>
  <c r="BN121" i="2"/>
  <c r="BN128" i="2" s="1"/>
  <c r="BV126" i="2"/>
  <c r="CW126" i="2"/>
  <c r="CR126" i="2" s="1"/>
  <c r="CF139" i="2"/>
  <c r="CF141" i="2" s="1"/>
  <c r="BU67" i="2"/>
  <c r="CQ67" i="2" s="1"/>
  <c r="BM140" i="2"/>
  <c r="CL140" i="2"/>
  <c r="CX140" i="2"/>
  <c r="CX108" i="2"/>
  <c r="DF140" i="2"/>
  <c r="DF108" i="2"/>
  <c r="AA140" i="2"/>
  <c r="BE104" i="2"/>
  <c r="BE108" i="2" s="1"/>
  <c r="BC107" i="2"/>
  <c r="BF108" i="2"/>
  <c r="BX108" i="2"/>
  <c r="BX130" i="2" s="1"/>
  <c r="BG109" i="2"/>
  <c r="BO132" i="2"/>
  <c r="CS128" i="2"/>
  <c r="CS132" i="2"/>
  <c r="DB132" i="2"/>
  <c r="CG132" i="2"/>
  <c r="BC112" i="2"/>
  <c r="AD112" i="2"/>
  <c r="BN133" i="2"/>
  <c r="CZ133" i="2"/>
  <c r="CW122" i="2"/>
  <c r="CR122" i="2" s="1"/>
  <c r="BV122" i="2"/>
  <c r="T139" i="2"/>
  <c r="T141" i="2" s="1"/>
  <c r="BC137" i="2"/>
  <c r="BK137" i="2"/>
  <c r="CU137" i="2"/>
  <c r="DC137" i="2"/>
  <c r="BR137" i="2"/>
  <c r="AC70" i="2"/>
  <c r="AY70" i="2" s="1"/>
  <c r="BU73" i="2"/>
  <c r="CQ73" i="2" s="1"/>
  <c r="AC75" i="2"/>
  <c r="AY75" i="2" s="1"/>
  <c r="BU75" i="2"/>
  <c r="CQ75" i="2" s="1"/>
  <c r="AJ91" i="2"/>
  <c r="AJ130" i="2" s="1"/>
  <c r="AT140" i="2"/>
  <c r="BN140" i="2"/>
  <c r="CY140" i="2"/>
  <c r="AC96" i="2"/>
  <c r="AY96" i="2" s="1"/>
  <c r="V140" i="2"/>
  <c r="BO107" i="2"/>
  <c r="BO140" i="2" s="1"/>
  <c r="DG107" i="2"/>
  <c r="DG108" i="2" s="1"/>
  <c r="BH109" i="2"/>
  <c r="BP137" i="2"/>
  <c r="AO132" i="2"/>
  <c r="AO139" i="2" s="1"/>
  <c r="AO141" i="2" s="1"/>
  <c r="CP132" i="2"/>
  <c r="CP128" i="2"/>
  <c r="BF133" i="2"/>
  <c r="DK133" i="2"/>
  <c r="AQ133" i="2"/>
  <c r="BM120" i="2"/>
  <c r="BM133" i="2" s="1"/>
  <c r="AD120" i="2"/>
  <c r="N128" i="2"/>
  <c r="N130" i="2" s="1"/>
  <c r="N142" i="2" s="1"/>
  <c r="BP132" i="2"/>
  <c r="G138" i="2"/>
  <c r="BD137" i="2"/>
  <c r="CV137" i="2"/>
  <c r="DD137" i="2"/>
  <c r="CA137" i="2"/>
  <c r="BT90" i="2"/>
  <c r="AZ90" i="2" s="1"/>
  <c r="BR91" i="2"/>
  <c r="BG140" i="2"/>
  <c r="BG108" i="2"/>
  <c r="CZ140" i="2"/>
  <c r="DH93" i="2"/>
  <c r="CR93" i="2" s="1"/>
  <c r="CP140" i="2"/>
  <c r="CP108" i="2"/>
  <c r="BR108" i="2"/>
  <c r="BA132" i="2"/>
  <c r="BI109" i="2"/>
  <c r="BS132" i="2"/>
  <c r="AX133" i="2"/>
  <c r="BP133" i="2"/>
  <c r="CS133" i="2"/>
  <c r="DB133" i="2"/>
  <c r="AZ124" i="2"/>
  <c r="DB128" i="2"/>
  <c r="I139" i="2"/>
  <c r="I141" i="2" s="1"/>
  <c r="CL139" i="2"/>
  <c r="CX56" i="2"/>
  <c r="CX58" i="2" s="1"/>
  <c r="AI137" i="2"/>
  <c r="T91" i="2"/>
  <c r="T130" i="2" s="1"/>
  <c r="BC91" i="2"/>
  <c r="BK91" i="2"/>
  <c r="CA91" i="2"/>
  <c r="BH140" i="2"/>
  <c r="BP93" i="2"/>
  <c r="CS140" i="2"/>
  <c r="DA140" i="2"/>
  <c r="DJ140" i="2"/>
  <c r="AX108" i="2"/>
  <c r="AI108" i="2"/>
  <c r="CK108" i="2"/>
  <c r="R132" i="2"/>
  <c r="DC111" i="2"/>
  <c r="BK111" i="2"/>
  <c r="BZ139" i="2"/>
  <c r="BZ141" i="2" s="1"/>
  <c r="BS133" i="2"/>
  <c r="CT133" i="2"/>
  <c r="DD133" i="2"/>
  <c r="V133" i="2"/>
  <c r="BO119" i="2"/>
  <c r="BO128" i="2" s="1"/>
  <c r="P128" i="2"/>
  <c r="P130" i="2" s="1"/>
  <c r="P142" i="2" s="1"/>
  <c r="W139" i="2"/>
  <c r="W141" i="2" s="1"/>
  <c r="BB128" i="2"/>
  <c r="DC109" i="2"/>
  <c r="BT116" i="2"/>
  <c r="AZ116" i="2" s="1"/>
  <c r="G116" i="2"/>
  <c r="DL127" i="2"/>
  <c r="BT127" i="2"/>
  <c r="AZ127" i="2" s="1"/>
  <c r="G127" i="2"/>
  <c r="R128" i="2"/>
  <c r="R130" i="2" s="1"/>
  <c r="AL139" i="2"/>
  <c r="AL141" i="2" s="1"/>
  <c r="AU139" i="2"/>
  <c r="AU141" i="2" s="1"/>
  <c r="CD139" i="2"/>
  <c r="CD141" i="2" s="1"/>
  <c r="DA133" i="2"/>
  <c r="Y139" i="2"/>
  <c r="Y141" i="2" s="1"/>
  <c r="J133" i="2"/>
  <c r="U138" i="2"/>
  <c r="U139" i="2" s="1"/>
  <c r="U141" i="2" s="1"/>
  <c r="U128" i="2"/>
  <c r="U130" i="2" s="1"/>
  <c r="AS3" i="1"/>
  <c r="BO3" i="1"/>
  <c r="CK3" i="1"/>
  <c r="DG3" i="1"/>
  <c r="G4" i="1"/>
  <c r="AD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R4" i="1"/>
  <c r="BS4" i="1"/>
  <c r="BT4" i="1"/>
  <c r="CA4" i="1"/>
  <c r="CS4" i="1"/>
  <c r="CT4" i="1"/>
  <c r="CU4" i="1"/>
  <c r="CV4" i="1"/>
  <c r="CX4" i="1"/>
  <c r="CY4" i="1"/>
  <c r="CZ4" i="1"/>
  <c r="DA4" i="1"/>
  <c r="DB4" i="1"/>
  <c r="DC4" i="1"/>
  <c r="DD4" i="1"/>
  <c r="DD20" i="1" s="1"/>
  <c r="DE4" i="1"/>
  <c r="DF4" i="1"/>
  <c r="DG4" i="1"/>
  <c r="DH4" i="1"/>
  <c r="DJ4" i="1"/>
  <c r="DK4" i="1"/>
  <c r="DL4" i="1"/>
  <c r="DN4" i="1"/>
  <c r="G5" i="1"/>
  <c r="DN5" i="1" s="1"/>
  <c r="AA5" i="1"/>
  <c r="AI5" i="1"/>
  <c r="AX5" i="1"/>
  <c r="BA5" i="1"/>
  <c r="BB5" i="1"/>
  <c r="BC5" i="1"/>
  <c r="BD5" i="1"/>
  <c r="BF5" i="1"/>
  <c r="BG5" i="1"/>
  <c r="BH5" i="1"/>
  <c r="BI5" i="1"/>
  <c r="BJ5" i="1"/>
  <c r="BK5" i="1"/>
  <c r="BL5" i="1"/>
  <c r="BM5" i="1"/>
  <c r="BN5" i="1"/>
  <c r="BO5" i="1"/>
  <c r="BP5" i="1"/>
  <c r="BS5" i="1"/>
  <c r="CA5" i="1"/>
  <c r="CP5" i="1"/>
  <c r="CS5" i="1"/>
  <c r="CT5" i="1"/>
  <c r="CU5" i="1"/>
  <c r="CV5" i="1"/>
  <c r="CX5" i="1"/>
  <c r="CY5" i="1"/>
  <c r="CZ5" i="1"/>
  <c r="DA5" i="1"/>
  <c r="DB5" i="1"/>
  <c r="DC5" i="1"/>
  <c r="DD5" i="1"/>
  <c r="DE5" i="1"/>
  <c r="DF5" i="1"/>
  <c r="DG5" i="1"/>
  <c r="DH5" i="1"/>
  <c r="DJ5" i="1"/>
  <c r="DK5" i="1"/>
  <c r="G6" i="1"/>
  <c r="AI6" i="1"/>
  <c r="BA6" i="1"/>
  <c r="BB6" i="1"/>
  <c r="BC6" i="1"/>
  <c r="BD6" i="1"/>
  <c r="BF6" i="1"/>
  <c r="BG6" i="1"/>
  <c r="BH6" i="1"/>
  <c r="BI6" i="1"/>
  <c r="BJ6" i="1"/>
  <c r="BK6" i="1"/>
  <c r="BL6" i="1"/>
  <c r="BM6" i="1"/>
  <c r="BN6" i="1"/>
  <c r="BO6" i="1"/>
  <c r="BP6" i="1"/>
  <c r="BS6" i="1"/>
  <c r="BT6" i="1"/>
  <c r="CA6" i="1"/>
  <c r="CW6" i="1" s="1"/>
  <c r="CS6" i="1"/>
  <c r="CT6" i="1"/>
  <c r="CU6" i="1"/>
  <c r="CV6" i="1"/>
  <c r="CX6" i="1"/>
  <c r="CY6" i="1"/>
  <c r="CZ6" i="1"/>
  <c r="DA6" i="1"/>
  <c r="DB6" i="1"/>
  <c r="DC6" i="1"/>
  <c r="DD6" i="1"/>
  <c r="DE6" i="1"/>
  <c r="DF6" i="1"/>
  <c r="DG6" i="1"/>
  <c r="DH6" i="1"/>
  <c r="DJ6" i="1"/>
  <c r="DK6" i="1"/>
  <c r="DL6" i="1"/>
  <c r="DN6" i="1"/>
  <c r="G7" i="1"/>
  <c r="J7" i="1"/>
  <c r="L7" i="1"/>
  <c r="AX7" i="1"/>
  <c r="AD7" i="1" s="1"/>
  <c r="AC7" i="1" s="1"/>
  <c r="AY7" i="1" s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S7" i="1"/>
  <c r="BT7" i="1"/>
  <c r="BV7" i="1"/>
  <c r="CS7" i="1"/>
  <c r="CT7" i="1"/>
  <c r="CU7" i="1"/>
  <c r="CV7" i="1"/>
  <c r="CW7" i="1"/>
  <c r="CX7" i="1"/>
  <c r="CY7" i="1"/>
  <c r="CY20" i="1" s="1"/>
  <c r="CZ7" i="1"/>
  <c r="DA7" i="1"/>
  <c r="DB7" i="1"/>
  <c r="DC7" i="1"/>
  <c r="DD7" i="1"/>
  <c r="DE7" i="1"/>
  <c r="DF7" i="1"/>
  <c r="DG7" i="1"/>
  <c r="DG20" i="1" s="1"/>
  <c r="DH7" i="1"/>
  <c r="DJ7" i="1"/>
  <c r="DK7" i="1"/>
  <c r="DL7" i="1"/>
  <c r="DN7" i="1"/>
  <c r="J8" i="1"/>
  <c r="L8" i="1"/>
  <c r="AG8" i="1"/>
  <c r="BC8" i="1" s="1"/>
  <c r="AI8" i="1"/>
  <c r="AD8" i="1" s="1"/>
  <c r="BA8" i="1"/>
  <c r="BB8" i="1"/>
  <c r="BD8" i="1"/>
  <c r="BF8" i="1"/>
  <c r="BG8" i="1"/>
  <c r="BH8" i="1"/>
  <c r="BI8" i="1"/>
  <c r="BJ8" i="1"/>
  <c r="BK8" i="1"/>
  <c r="BL8" i="1"/>
  <c r="BM8" i="1"/>
  <c r="BN8" i="1"/>
  <c r="BO8" i="1"/>
  <c r="BP8" i="1"/>
  <c r="BS8" i="1"/>
  <c r="BT8" i="1"/>
  <c r="BY8" i="1"/>
  <c r="CU8" i="1" s="1"/>
  <c r="CA8" i="1"/>
  <c r="CS8" i="1"/>
  <c r="CT8" i="1"/>
  <c r="CV8" i="1"/>
  <c r="CX8" i="1"/>
  <c r="CY8" i="1"/>
  <c r="CZ8" i="1"/>
  <c r="CZ20" i="1" s="1"/>
  <c r="DA8" i="1"/>
  <c r="DB8" i="1"/>
  <c r="DC8" i="1"/>
  <c r="DD8" i="1"/>
  <c r="DE8" i="1"/>
  <c r="DF8" i="1"/>
  <c r="DG8" i="1"/>
  <c r="DH8" i="1"/>
  <c r="DH20" i="1" s="1"/>
  <c r="DJ8" i="1"/>
  <c r="DK8" i="1"/>
  <c r="DL8" i="1"/>
  <c r="G9" i="1"/>
  <c r="DN9" i="1" s="1"/>
  <c r="J9" i="1"/>
  <c r="L9" i="1"/>
  <c r="AA9" i="1"/>
  <c r="AG9" i="1"/>
  <c r="AI9" i="1"/>
  <c r="AX9" i="1"/>
  <c r="AX134" i="1" s="1"/>
  <c r="BA9" i="1"/>
  <c r="BB9" i="1"/>
  <c r="BD9" i="1"/>
  <c r="BF9" i="1"/>
  <c r="BG9" i="1"/>
  <c r="BH9" i="1"/>
  <c r="BI9" i="1"/>
  <c r="BI20" i="1" s="1"/>
  <c r="BJ9" i="1"/>
  <c r="BK9" i="1"/>
  <c r="BL9" i="1"/>
  <c r="BM9" i="1"/>
  <c r="BN9" i="1"/>
  <c r="BO9" i="1"/>
  <c r="BP9" i="1"/>
  <c r="BS9" i="1"/>
  <c r="BY9" i="1"/>
  <c r="CP9" i="1"/>
  <c r="CP134" i="1" s="1"/>
  <c r="CS9" i="1"/>
  <c r="CT9" i="1"/>
  <c r="CV9" i="1"/>
  <c r="CX9" i="1"/>
  <c r="CY9" i="1"/>
  <c r="CZ9" i="1"/>
  <c r="DA9" i="1"/>
  <c r="DB9" i="1"/>
  <c r="DC9" i="1"/>
  <c r="DD9" i="1"/>
  <c r="DE9" i="1"/>
  <c r="DF9" i="1"/>
  <c r="DG9" i="1"/>
  <c r="DH9" i="1"/>
  <c r="DJ9" i="1"/>
  <c r="DJ20" i="1" s="1"/>
  <c r="DK9" i="1"/>
  <c r="G10" i="1"/>
  <c r="AD10" i="1"/>
  <c r="AC10" i="1" s="1"/>
  <c r="AY10" i="1" s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S10" i="1"/>
  <c r="BT10" i="1"/>
  <c r="BU10" i="1"/>
  <c r="BV10" i="1"/>
  <c r="CQ10" i="1"/>
  <c r="CS10" i="1"/>
  <c r="CT10" i="1"/>
  <c r="CU10" i="1"/>
  <c r="CV10" i="1"/>
  <c r="CW10" i="1"/>
  <c r="CX10" i="1"/>
  <c r="CY10" i="1"/>
  <c r="CZ10" i="1"/>
  <c r="DA10" i="1"/>
  <c r="DB10" i="1"/>
  <c r="DC10" i="1"/>
  <c r="DD10" i="1"/>
  <c r="DE10" i="1"/>
  <c r="DF10" i="1"/>
  <c r="DG10" i="1"/>
  <c r="DH10" i="1"/>
  <c r="DJ10" i="1"/>
  <c r="DK10" i="1"/>
  <c r="DL10" i="1"/>
  <c r="DN10" i="1"/>
  <c r="G11" i="1"/>
  <c r="DN11" i="1" s="1"/>
  <c r="AC11" i="1"/>
  <c r="AY11" i="1" s="1"/>
  <c r="AD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S11" i="1"/>
  <c r="BT11" i="1"/>
  <c r="BV11" i="1"/>
  <c r="CS11" i="1"/>
  <c r="CT11" i="1"/>
  <c r="CU11" i="1"/>
  <c r="CV11" i="1"/>
  <c r="CW11" i="1"/>
  <c r="CX11" i="1"/>
  <c r="CY11" i="1"/>
  <c r="CZ11" i="1"/>
  <c r="DA11" i="1"/>
  <c r="DB11" i="1"/>
  <c r="DC11" i="1"/>
  <c r="DC134" i="1" s="1"/>
  <c r="DD11" i="1"/>
  <c r="DE11" i="1"/>
  <c r="DF11" i="1"/>
  <c r="DG11" i="1"/>
  <c r="DH11" i="1"/>
  <c r="DJ11" i="1"/>
  <c r="DK11" i="1"/>
  <c r="DL11" i="1"/>
  <c r="G12" i="1"/>
  <c r="AD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S12" i="1"/>
  <c r="BT12" i="1"/>
  <c r="BU12" i="1"/>
  <c r="CQ12" i="1" s="1"/>
  <c r="BV12" i="1"/>
  <c r="CS12" i="1"/>
  <c r="CT12" i="1"/>
  <c r="CU12" i="1"/>
  <c r="CV12" i="1"/>
  <c r="CW12" i="1"/>
  <c r="CX12" i="1"/>
  <c r="CX134" i="1" s="1"/>
  <c r="CY12" i="1"/>
  <c r="CZ12" i="1"/>
  <c r="DA12" i="1"/>
  <c r="DB12" i="1"/>
  <c r="DC12" i="1"/>
  <c r="DD12" i="1"/>
  <c r="DE12" i="1"/>
  <c r="DF12" i="1"/>
  <c r="DF134" i="1" s="1"/>
  <c r="DG12" i="1"/>
  <c r="DH12" i="1"/>
  <c r="DJ12" i="1"/>
  <c r="DK12" i="1"/>
  <c r="DL12" i="1"/>
  <c r="G13" i="1"/>
  <c r="AJ13" i="1"/>
  <c r="AJ136" i="1" s="1"/>
  <c r="AR13" i="1"/>
  <c r="AR136" i="1" s="1"/>
  <c r="AX13" i="1"/>
  <c r="BT13" i="1" s="1"/>
  <c r="BA13" i="1"/>
  <c r="BB13" i="1"/>
  <c r="BC13" i="1"/>
  <c r="BD13" i="1"/>
  <c r="BE13" i="1"/>
  <c r="BG13" i="1"/>
  <c r="BH13" i="1"/>
  <c r="BI13" i="1"/>
  <c r="BJ13" i="1"/>
  <c r="BK13" i="1"/>
  <c r="BL13" i="1"/>
  <c r="BM13" i="1"/>
  <c r="BO13" i="1"/>
  <c r="BP13" i="1"/>
  <c r="BS13" i="1"/>
  <c r="CA13" i="1"/>
  <c r="CW13" i="1" s="1"/>
  <c r="CB13" i="1"/>
  <c r="CB20" i="1" s="1"/>
  <c r="CJ13" i="1"/>
  <c r="CJ20" i="1" s="1"/>
  <c r="CP13" i="1"/>
  <c r="DL13" i="1" s="1"/>
  <c r="CS13" i="1"/>
  <c r="CT13" i="1"/>
  <c r="CU13" i="1"/>
  <c r="CV13" i="1"/>
  <c r="CY13" i="1"/>
  <c r="CZ13" i="1"/>
  <c r="DA13" i="1"/>
  <c r="DB13" i="1"/>
  <c r="DC13" i="1"/>
  <c r="DD13" i="1"/>
  <c r="DE13" i="1"/>
  <c r="DG13" i="1"/>
  <c r="DH13" i="1"/>
  <c r="DJ13" i="1"/>
  <c r="DK13" i="1"/>
  <c r="DN13" i="1"/>
  <c r="G14" i="1"/>
  <c r="AI14" i="1"/>
  <c r="BA14" i="1"/>
  <c r="BB14" i="1"/>
  <c r="BC14" i="1"/>
  <c r="BD14" i="1"/>
  <c r="BF14" i="1"/>
  <c r="BG14" i="1"/>
  <c r="BH14" i="1"/>
  <c r="BI14" i="1"/>
  <c r="BJ14" i="1"/>
  <c r="BK14" i="1"/>
  <c r="BL14" i="1"/>
  <c r="BM14" i="1"/>
  <c r="BN14" i="1"/>
  <c r="BO14" i="1"/>
  <c r="BP14" i="1"/>
  <c r="BR14" i="1"/>
  <c r="BS14" i="1"/>
  <c r="BT14" i="1"/>
  <c r="CA14" i="1"/>
  <c r="CS14" i="1"/>
  <c r="CT14" i="1"/>
  <c r="CU14" i="1"/>
  <c r="CV14" i="1"/>
  <c r="CX14" i="1"/>
  <c r="CY14" i="1"/>
  <c r="CZ14" i="1"/>
  <c r="DA14" i="1"/>
  <c r="DB14" i="1"/>
  <c r="DC14" i="1"/>
  <c r="DD14" i="1"/>
  <c r="DE14" i="1"/>
  <c r="DF14" i="1"/>
  <c r="DG14" i="1"/>
  <c r="DH14" i="1"/>
  <c r="DJ14" i="1"/>
  <c r="DK14" i="1"/>
  <c r="DL14" i="1"/>
  <c r="DN14" i="1"/>
  <c r="G15" i="1"/>
  <c r="AI15" i="1"/>
  <c r="AQ15" i="1"/>
  <c r="BM15" i="1" s="1"/>
  <c r="BM20" i="1" s="1"/>
  <c r="BA15" i="1"/>
  <c r="BB15" i="1"/>
  <c r="BC15" i="1"/>
  <c r="BD15" i="1"/>
  <c r="BF15" i="1"/>
  <c r="BG15" i="1"/>
  <c r="BH15" i="1"/>
  <c r="BI15" i="1"/>
  <c r="BJ15" i="1"/>
  <c r="BK15" i="1"/>
  <c r="BL15" i="1"/>
  <c r="BN15" i="1"/>
  <c r="BO15" i="1"/>
  <c r="BP15" i="1"/>
  <c r="BS15" i="1"/>
  <c r="BT15" i="1"/>
  <c r="CA15" i="1"/>
  <c r="CW15" i="1" s="1"/>
  <c r="CI15" i="1"/>
  <c r="CI20" i="1" s="1"/>
  <c r="CS15" i="1"/>
  <c r="CT15" i="1"/>
  <c r="CU15" i="1"/>
  <c r="CV15" i="1"/>
  <c r="CX15" i="1"/>
  <c r="CY15" i="1"/>
  <c r="CZ15" i="1"/>
  <c r="DA15" i="1"/>
  <c r="DB15" i="1"/>
  <c r="DC15" i="1"/>
  <c r="DD15" i="1"/>
  <c r="DF15" i="1"/>
  <c r="DG15" i="1"/>
  <c r="DH15" i="1"/>
  <c r="DJ15" i="1"/>
  <c r="DK15" i="1"/>
  <c r="DL15" i="1"/>
  <c r="DN15" i="1"/>
  <c r="G16" i="1"/>
  <c r="AD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S16" i="1"/>
  <c r="BT16" i="1"/>
  <c r="BU16" i="1"/>
  <c r="BV16" i="1"/>
  <c r="CQ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J16" i="1"/>
  <c r="DK16" i="1"/>
  <c r="DL16" i="1"/>
  <c r="DN16" i="1"/>
  <c r="G17" i="1"/>
  <c r="AD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R17" i="1"/>
  <c r="BS17" i="1"/>
  <c r="BT17" i="1"/>
  <c r="BV17" i="1"/>
  <c r="CS17" i="1"/>
  <c r="CT17" i="1"/>
  <c r="CU17" i="1"/>
  <c r="CV17" i="1"/>
  <c r="CW17" i="1"/>
  <c r="CX17" i="1"/>
  <c r="CY17" i="1"/>
  <c r="CZ17" i="1"/>
  <c r="DA17" i="1"/>
  <c r="DB17" i="1"/>
  <c r="DC17" i="1"/>
  <c r="DD17" i="1"/>
  <c r="DE17" i="1"/>
  <c r="DF17" i="1"/>
  <c r="DG17" i="1"/>
  <c r="DH17" i="1"/>
  <c r="DJ17" i="1"/>
  <c r="DK17" i="1"/>
  <c r="DL17" i="1"/>
  <c r="DN17" i="1"/>
  <c r="G18" i="1"/>
  <c r="AD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S18" i="1"/>
  <c r="BT18" i="1"/>
  <c r="BV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J18" i="1"/>
  <c r="DK18" i="1"/>
  <c r="DL18" i="1"/>
  <c r="G19" i="1"/>
  <c r="AI19" i="1"/>
  <c r="BE19" i="1" s="1"/>
  <c r="BA19" i="1"/>
  <c r="BB19" i="1"/>
  <c r="BC19" i="1"/>
  <c r="BD19" i="1"/>
  <c r="BF19" i="1"/>
  <c r="BG19" i="1"/>
  <c r="BH19" i="1"/>
  <c r="BI19" i="1"/>
  <c r="BJ19" i="1"/>
  <c r="BK19" i="1"/>
  <c r="BL19" i="1"/>
  <c r="BM19" i="1"/>
  <c r="BN19" i="1"/>
  <c r="BO19" i="1"/>
  <c r="BP19" i="1"/>
  <c r="BS19" i="1"/>
  <c r="BT19" i="1"/>
  <c r="CA19" i="1"/>
  <c r="CW19" i="1" s="1"/>
  <c r="CS19" i="1"/>
  <c r="CT19" i="1"/>
  <c r="CU19" i="1"/>
  <c r="CV19" i="1"/>
  <c r="CX19" i="1"/>
  <c r="CY19" i="1"/>
  <c r="CZ19" i="1"/>
  <c r="DA19" i="1"/>
  <c r="DB19" i="1"/>
  <c r="DC19" i="1"/>
  <c r="DD19" i="1"/>
  <c r="DE19" i="1"/>
  <c r="DF19" i="1"/>
  <c r="DG19" i="1"/>
  <c r="DH19" i="1"/>
  <c r="DJ19" i="1"/>
  <c r="DK19" i="1"/>
  <c r="DL19" i="1"/>
  <c r="DN19" i="1"/>
  <c r="H20" i="1"/>
  <c r="I20" i="1"/>
  <c r="J20" i="1"/>
  <c r="K20" i="1"/>
  <c r="M20" i="1"/>
  <c r="N20" i="1"/>
  <c r="O20" i="1"/>
  <c r="P20" i="1"/>
  <c r="Q20" i="1"/>
  <c r="R20" i="1"/>
  <c r="S20" i="1"/>
  <c r="T20" i="1"/>
  <c r="U20" i="1"/>
  <c r="V20" i="1"/>
  <c r="W20" i="1"/>
  <c r="Y20" i="1"/>
  <c r="Z20" i="1"/>
  <c r="AA20" i="1"/>
  <c r="AF20" i="1"/>
  <c r="AH20" i="1"/>
  <c r="AK20" i="1"/>
  <c r="AL20" i="1"/>
  <c r="AM20" i="1"/>
  <c r="AN20" i="1"/>
  <c r="AO20" i="1"/>
  <c r="AP20" i="1"/>
  <c r="AS20" i="1"/>
  <c r="AT20" i="1"/>
  <c r="AU20" i="1"/>
  <c r="AV20" i="1"/>
  <c r="AW20" i="1"/>
  <c r="BR20" i="1"/>
  <c r="BW20" i="1"/>
  <c r="BX20" i="1"/>
  <c r="BZ20" i="1"/>
  <c r="CC20" i="1"/>
  <c r="CD20" i="1"/>
  <c r="CE20" i="1"/>
  <c r="CF20" i="1"/>
  <c r="CG20" i="1"/>
  <c r="CH20" i="1"/>
  <c r="CK20" i="1"/>
  <c r="CL20" i="1"/>
  <c r="CN20" i="1"/>
  <c r="CO20" i="1"/>
  <c r="DB20" i="1"/>
  <c r="DI20" i="1"/>
  <c r="G21" i="1"/>
  <c r="AG21" i="1"/>
  <c r="AD21" i="1" s="1"/>
  <c r="BA21" i="1"/>
  <c r="BB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T21" i="1"/>
  <c r="BY21" i="1"/>
  <c r="CS21" i="1"/>
  <c r="CT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H58" i="1" s="1"/>
  <c r="DJ21" i="1"/>
  <c r="DK21" i="1"/>
  <c r="DL21" i="1"/>
  <c r="G22" i="1"/>
  <c r="DN22" i="1" s="1"/>
  <c r="AG22" i="1"/>
  <c r="AD22" i="1" s="1"/>
  <c r="AC22" i="1" s="1"/>
  <c r="AY22" i="1" s="1"/>
  <c r="BA22" i="1"/>
  <c r="BB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T22" i="1"/>
  <c r="BY22" i="1"/>
  <c r="BV22" i="1" s="1"/>
  <c r="CS22" i="1"/>
  <c r="CT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J22" i="1"/>
  <c r="DK22" i="1"/>
  <c r="DL22" i="1"/>
  <c r="G23" i="1"/>
  <c r="AG23" i="1"/>
  <c r="BA23" i="1"/>
  <c r="BB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T23" i="1"/>
  <c r="BY23" i="1"/>
  <c r="BV23" i="1" s="1"/>
  <c r="BU23" i="1" s="1"/>
  <c r="CQ23" i="1" s="1"/>
  <c r="CS23" i="1"/>
  <c r="CT23" i="1"/>
  <c r="CV23" i="1"/>
  <c r="CW23" i="1"/>
  <c r="CX23" i="1"/>
  <c r="CY23" i="1"/>
  <c r="CZ23" i="1"/>
  <c r="DA23" i="1"/>
  <c r="DB23" i="1"/>
  <c r="DC23" i="1"/>
  <c r="DD23" i="1"/>
  <c r="DE23" i="1"/>
  <c r="DF23" i="1"/>
  <c r="DG23" i="1"/>
  <c r="DH23" i="1"/>
  <c r="DJ23" i="1"/>
  <c r="DK23" i="1"/>
  <c r="DL23" i="1"/>
  <c r="DN23" i="1"/>
  <c r="G24" i="1"/>
  <c r="AD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T24" i="1"/>
  <c r="BU24" i="1"/>
  <c r="BV24" i="1"/>
  <c r="CQ24" i="1"/>
  <c r="CS24" i="1"/>
  <c r="CR24" i="1" s="1"/>
  <c r="DP24" i="1" s="1"/>
  <c r="CT24" i="1"/>
  <c r="CU24" i="1"/>
  <c r="CV24" i="1"/>
  <c r="CW24" i="1"/>
  <c r="CX24" i="1"/>
  <c r="CY24" i="1"/>
  <c r="CZ24" i="1"/>
  <c r="DA24" i="1"/>
  <c r="DB24" i="1"/>
  <c r="DC24" i="1"/>
  <c r="DD24" i="1"/>
  <c r="DE24" i="1"/>
  <c r="DF24" i="1"/>
  <c r="DG24" i="1"/>
  <c r="DH24" i="1"/>
  <c r="DJ24" i="1"/>
  <c r="DK24" i="1"/>
  <c r="DL24" i="1"/>
  <c r="DN24" i="1"/>
  <c r="G25" i="1"/>
  <c r="AS25" i="1"/>
  <c r="AD25" i="1" s="1"/>
  <c r="AC25" i="1" s="1"/>
  <c r="AY25" i="1" s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P25" i="1"/>
  <c r="BP58" i="1" s="1"/>
  <c r="BT25" i="1"/>
  <c r="CK25" i="1"/>
  <c r="BV25" i="1" s="1"/>
  <c r="BU25" i="1" s="1"/>
  <c r="CQ25" i="1"/>
  <c r="CS25" i="1"/>
  <c r="CT25" i="1"/>
  <c r="CU25" i="1"/>
  <c r="CV25" i="1"/>
  <c r="CW25" i="1"/>
  <c r="CX25" i="1"/>
  <c r="CY25" i="1"/>
  <c r="CZ25" i="1"/>
  <c r="DA25" i="1"/>
  <c r="DA58" i="1" s="1"/>
  <c r="DB25" i="1"/>
  <c r="DC25" i="1"/>
  <c r="DD25" i="1"/>
  <c r="DE25" i="1"/>
  <c r="DF25" i="1"/>
  <c r="DG25" i="1"/>
  <c r="DH25" i="1"/>
  <c r="DJ25" i="1"/>
  <c r="DJ58" i="1" s="1"/>
  <c r="DK25" i="1"/>
  <c r="DL25" i="1"/>
  <c r="DN25" i="1"/>
  <c r="G26" i="1"/>
  <c r="DN26" i="1" s="1"/>
  <c r="V26" i="1"/>
  <c r="AD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T26" i="1"/>
  <c r="BV26" i="1"/>
  <c r="CS26" i="1"/>
  <c r="CR26" i="1" s="1"/>
  <c r="DP26" i="1" s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J26" i="1"/>
  <c r="DK26" i="1"/>
  <c r="DL26" i="1"/>
  <c r="V27" i="1"/>
  <c r="AS27" i="1"/>
  <c r="AD27" i="1" s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P27" i="1"/>
  <c r="BT27" i="1"/>
  <c r="CK27" i="1"/>
  <c r="CS27" i="1"/>
  <c r="CT27" i="1"/>
  <c r="CU27" i="1"/>
  <c r="CV27" i="1"/>
  <c r="CW27" i="1"/>
  <c r="CX27" i="1"/>
  <c r="CY27" i="1"/>
  <c r="CZ27" i="1"/>
  <c r="DA27" i="1"/>
  <c r="DB27" i="1"/>
  <c r="DC27" i="1"/>
  <c r="DD27" i="1"/>
  <c r="DE27" i="1"/>
  <c r="DF27" i="1"/>
  <c r="DH27" i="1"/>
  <c r="DJ27" i="1"/>
  <c r="DK27" i="1"/>
  <c r="DL27" i="1"/>
  <c r="G28" i="1"/>
  <c r="AS28" i="1"/>
  <c r="BO28" i="1" s="1"/>
  <c r="BA28" i="1"/>
  <c r="BB28" i="1"/>
  <c r="BC28" i="1"/>
  <c r="BD28" i="1"/>
  <c r="BE28" i="1"/>
  <c r="BF28" i="1"/>
  <c r="BF58" i="1" s="1"/>
  <c r="BG28" i="1"/>
  <c r="BH28" i="1"/>
  <c r="BI28" i="1"/>
  <c r="BJ28" i="1"/>
  <c r="BK28" i="1"/>
  <c r="BL28" i="1"/>
  <c r="BM28" i="1"/>
  <c r="BN28" i="1"/>
  <c r="BP28" i="1"/>
  <c r="BT28" i="1"/>
  <c r="CK28" i="1"/>
  <c r="BV28" i="1" s="1"/>
  <c r="BU28" i="1" s="1"/>
  <c r="CQ28" i="1" s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H28" i="1"/>
  <c r="DJ28" i="1"/>
  <c r="DK28" i="1"/>
  <c r="DL28" i="1"/>
  <c r="DN28" i="1"/>
  <c r="G29" i="1"/>
  <c r="AS29" i="1"/>
  <c r="AD29" i="1" s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P29" i="1"/>
  <c r="BT29" i="1"/>
  <c r="CK29" i="1"/>
  <c r="CS29" i="1"/>
  <c r="CT29" i="1"/>
  <c r="CU29" i="1"/>
  <c r="CV29" i="1"/>
  <c r="CW29" i="1"/>
  <c r="CX29" i="1"/>
  <c r="CY29" i="1"/>
  <c r="CZ29" i="1"/>
  <c r="DA29" i="1"/>
  <c r="DB29" i="1"/>
  <c r="DC29" i="1"/>
  <c r="DD29" i="1"/>
  <c r="DE29" i="1"/>
  <c r="DF29" i="1"/>
  <c r="DH29" i="1"/>
  <c r="DJ29" i="1"/>
  <c r="DK29" i="1"/>
  <c r="DL29" i="1"/>
  <c r="DN29" i="1"/>
  <c r="G30" i="1"/>
  <c r="DN30" i="1" s="1"/>
  <c r="AX30" i="1"/>
  <c r="AD30" i="1" s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O30" i="1"/>
  <c r="BP30" i="1"/>
  <c r="CP30" i="1"/>
  <c r="CS30" i="1"/>
  <c r="CT30" i="1"/>
  <c r="CU30" i="1"/>
  <c r="CV30" i="1"/>
  <c r="CW30" i="1"/>
  <c r="CX30" i="1"/>
  <c r="CY30" i="1"/>
  <c r="CZ30" i="1"/>
  <c r="DA30" i="1"/>
  <c r="DB30" i="1"/>
  <c r="DC30" i="1"/>
  <c r="DD30" i="1"/>
  <c r="DE30" i="1"/>
  <c r="DF30" i="1"/>
  <c r="DG30" i="1"/>
  <c r="DH30" i="1"/>
  <c r="DJ30" i="1"/>
  <c r="DK30" i="1"/>
  <c r="G31" i="1"/>
  <c r="AX31" i="1"/>
  <c r="AD31" i="1" s="1"/>
  <c r="AC31" i="1" s="1"/>
  <c r="AY31" i="1" s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O31" i="1"/>
  <c r="BP31" i="1"/>
  <c r="BT31" i="1"/>
  <c r="CP31" i="1"/>
  <c r="BV31" i="1" s="1"/>
  <c r="BU31" i="1" s="1"/>
  <c r="CQ31" i="1" s="1"/>
  <c r="CS31" i="1"/>
  <c r="CT31" i="1"/>
  <c r="CU31" i="1"/>
  <c r="CV31" i="1"/>
  <c r="CW31" i="1"/>
  <c r="CX31" i="1"/>
  <c r="CY31" i="1"/>
  <c r="CZ31" i="1"/>
  <c r="DA31" i="1"/>
  <c r="DB31" i="1"/>
  <c r="DC31" i="1"/>
  <c r="DD31" i="1"/>
  <c r="DE31" i="1"/>
  <c r="DF31" i="1"/>
  <c r="DG31" i="1"/>
  <c r="DH31" i="1"/>
  <c r="DJ31" i="1"/>
  <c r="DK31" i="1"/>
  <c r="DN31" i="1"/>
  <c r="G32" i="1"/>
  <c r="AS32" i="1"/>
  <c r="BO32" i="1" s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P32" i="1"/>
  <c r="BQ32" i="1"/>
  <c r="BQ58" i="1" s="1"/>
  <c r="BT32" i="1"/>
  <c r="CK32" i="1"/>
  <c r="DG32" i="1" s="1"/>
  <c r="CS32" i="1"/>
  <c r="CT32" i="1"/>
  <c r="CU32" i="1"/>
  <c r="CV32" i="1"/>
  <c r="CW32" i="1"/>
  <c r="CX32" i="1"/>
  <c r="CY32" i="1"/>
  <c r="CZ32" i="1"/>
  <c r="DA32" i="1"/>
  <c r="DB32" i="1"/>
  <c r="DB58" i="1" s="1"/>
  <c r="DC32" i="1"/>
  <c r="DD32" i="1"/>
  <c r="DE32" i="1"/>
  <c r="DF32" i="1"/>
  <c r="DH32" i="1"/>
  <c r="DI32" i="1"/>
  <c r="DJ32" i="1"/>
  <c r="DK32" i="1"/>
  <c r="DL32" i="1"/>
  <c r="DN32" i="1"/>
  <c r="G33" i="1"/>
  <c r="AS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P33" i="1"/>
  <c r="BT33" i="1"/>
  <c r="CK33" i="1"/>
  <c r="BV33" i="1" s="1"/>
  <c r="BU33" i="1" s="1"/>
  <c r="CQ33" i="1" s="1"/>
  <c r="CS33" i="1"/>
  <c r="CT33" i="1"/>
  <c r="CU33" i="1"/>
  <c r="CV33" i="1"/>
  <c r="CW33" i="1"/>
  <c r="CX33" i="1"/>
  <c r="CY33" i="1"/>
  <c r="CZ33" i="1"/>
  <c r="DA33" i="1"/>
  <c r="DB33" i="1"/>
  <c r="DC33" i="1"/>
  <c r="DD33" i="1"/>
  <c r="DE33" i="1"/>
  <c r="DF33" i="1"/>
  <c r="DH33" i="1"/>
  <c r="DJ33" i="1"/>
  <c r="DK33" i="1"/>
  <c r="DL33" i="1"/>
  <c r="DN33" i="1"/>
  <c r="G34" i="1"/>
  <c r="AS34" i="1"/>
  <c r="AD34" i="1" s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P34" i="1"/>
  <c r="BT34" i="1"/>
  <c r="CK34" i="1"/>
  <c r="DG34" i="1" s="1"/>
  <c r="CS34" i="1"/>
  <c r="CT34" i="1"/>
  <c r="CU34" i="1"/>
  <c r="CV34" i="1"/>
  <c r="CW34" i="1"/>
  <c r="CX34" i="1"/>
  <c r="CY34" i="1"/>
  <c r="CZ34" i="1"/>
  <c r="DA34" i="1"/>
  <c r="DB34" i="1"/>
  <c r="DC34" i="1"/>
  <c r="DD34" i="1"/>
  <c r="DE34" i="1"/>
  <c r="DF34" i="1"/>
  <c r="DH34" i="1"/>
  <c r="DJ34" i="1"/>
  <c r="DK34" i="1"/>
  <c r="DL34" i="1"/>
  <c r="G35" i="1"/>
  <c r="AC35" i="1"/>
  <c r="AY35" i="1" s="1"/>
  <c r="AD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T35" i="1"/>
  <c r="CK35" i="1"/>
  <c r="CS35" i="1"/>
  <c r="CT35" i="1"/>
  <c r="CU35" i="1"/>
  <c r="CV35" i="1"/>
  <c r="CW35" i="1"/>
  <c r="CX35" i="1"/>
  <c r="CY35" i="1"/>
  <c r="CZ35" i="1"/>
  <c r="DA35" i="1"/>
  <c r="DB35" i="1"/>
  <c r="DC35" i="1"/>
  <c r="DD35" i="1"/>
  <c r="DE35" i="1"/>
  <c r="DF35" i="1"/>
  <c r="DH35" i="1"/>
  <c r="DJ35" i="1"/>
  <c r="DK35" i="1"/>
  <c r="DL35" i="1"/>
  <c r="DN35" i="1"/>
  <c r="G36" i="1"/>
  <c r="AS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P36" i="1"/>
  <c r="BR36" i="1"/>
  <c r="BR58" i="1" s="1"/>
  <c r="BS36" i="1"/>
  <c r="BT36" i="1"/>
  <c r="CK36" i="1"/>
  <c r="BV36" i="1" s="1"/>
  <c r="BU36" i="1" s="1"/>
  <c r="CQ36" i="1" s="1"/>
  <c r="CS36" i="1"/>
  <c r="CT36" i="1"/>
  <c r="CU36" i="1"/>
  <c r="CV36" i="1"/>
  <c r="CW36" i="1"/>
  <c r="CX36" i="1"/>
  <c r="CY36" i="1"/>
  <c r="CZ36" i="1"/>
  <c r="DA36" i="1"/>
  <c r="DB36" i="1"/>
  <c r="DC36" i="1"/>
  <c r="DD36" i="1"/>
  <c r="DE36" i="1"/>
  <c r="DF36" i="1"/>
  <c r="DH36" i="1"/>
  <c r="DJ36" i="1"/>
  <c r="DK36" i="1"/>
  <c r="DL36" i="1"/>
  <c r="DN36" i="1"/>
  <c r="G37" i="1"/>
  <c r="AQ37" i="1"/>
  <c r="BM37" i="1" s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N37" i="1"/>
  <c r="BO37" i="1"/>
  <c r="BP37" i="1"/>
  <c r="BS37" i="1"/>
  <c r="BT37" i="1"/>
  <c r="CI37" i="1"/>
  <c r="CS37" i="1"/>
  <c r="CT37" i="1"/>
  <c r="CU37" i="1"/>
  <c r="CV37" i="1"/>
  <c r="CW37" i="1"/>
  <c r="CX37" i="1"/>
  <c r="CY37" i="1"/>
  <c r="CZ37" i="1"/>
  <c r="DA37" i="1"/>
  <c r="DB37" i="1"/>
  <c r="DC37" i="1"/>
  <c r="DD37" i="1"/>
  <c r="DF37" i="1"/>
  <c r="DG37" i="1"/>
  <c r="DH37" i="1"/>
  <c r="DJ37" i="1"/>
  <c r="DK37" i="1"/>
  <c r="DL37" i="1"/>
  <c r="DN37" i="1"/>
  <c r="AA38" i="1"/>
  <c r="AQ38" i="1"/>
  <c r="BM38" i="1" s="1"/>
  <c r="AS38" i="1"/>
  <c r="BO38" i="1" s="1"/>
  <c r="AX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N38" i="1"/>
  <c r="BP38" i="1"/>
  <c r="BS38" i="1"/>
  <c r="CI38" i="1"/>
  <c r="DE38" i="1" s="1"/>
  <c r="CK38" i="1"/>
  <c r="CP38" i="1"/>
  <c r="CS38" i="1"/>
  <c r="CT38" i="1"/>
  <c r="CU38" i="1"/>
  <c r="CV38" i="1"/>
  <c r="CW38" i="1"/>
  <c r="CX38" i="1"/>
  <c r="CY38" i="1"/>
  <c r="CZ38" i="1"/>
  <c r="DA38" i="1"/>
  <c r="DB38" i="1"/>
  <c r="DC38" i="1"/>
  <c r="DD38" i="1"/>
  <c r="DF38" i="1"/>
  <c r="DH38" i="1"/>
  <c r="DJ38" i="1"/>
  <c r="DK38" i="1"/>
  <c r="Z39" i="1"/>
  <c r="G39" i="1" s="1"/>
  <c r="AQ39" i="1"/>
  <c r="AD39" i="1" s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N39" i="1"/>
  <c r="BO39" i="1"/>
  <c r="BP39" i="1"/>
  <c r="BS39" i="1"/>
  <c r="BT39" i="1"/>
  <c r="CI39" i="1"/>
  <c r="DE39" i="1" s="1"/>
  <c r="CS39" i="1"/>
  <c r="CT39" i="1"/>
  <c r="CU39" i="1"/>
  <c r="CV39" i="1"/>
  <c r="CW39" i="1"/>
  <c r="CW135" i="1" s="1"/>
  <c r="CX39" i="1"/>
  <c r="CY39" i="1"/>
  <c r="CZ39" i="1"/>
  <c r="DA39" i="1"/>
  <c r="DB39" i="1"/>
  <c r="DC39" i="1"/>
  <c r="DD39" i="1"/>
  <c r="DF39" i="1"/>
  <c r="DG39" i="1"/>
  <c r="DH39" i="1"/>
  <c r="DJ39" i="1"/>
  <c r="DK39" i="1"/>
  <c r="DL39" i="1"/>
  <c r="DN39" i="1"/>
  <c r="G40" i="1"/>
  <c r="AD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S40" i="1"/>
  <c r="BT40" i="1"/>
  <c r="BU40" i="1"/>
  <c r="BV40" i="1"/>
  <c r="CQ40" i="1"/>
  <c r="CS40" i="1"/>
  <c r="CT40" i="1"/>
  <c r="CU40" i="1"/>
  <c r="CV40" i="1"/>
  <c r="CW40" i="1"/>
  <c r="CX40" i="1"/>
  <c r="CY40" i="1"/>
  <c r="CZ40" i="1"/>
  <c r="DA40" i="1"/>
  <c r="DB40" i="1"/>
  <c r="DC40" i="1"/>
  <c r="DD40" i="1"/>
  <c r="DE40" i="1"/>
  <c r="DF40" i="1"/>
  <c r="DG40" i="1"/>
  <c r="DH40" i="1"/>
  <c r="DJ40" i="1"/>
  <c r="DK40" i="1"/>
  <c r="DL40" i="1"/>
  <c r="DN40" i="1"/>
  <c r="S41" i="1"/>
  <c r="AP41" i="1"/>
  <c r="BL41" i="1" s="1"/>
  <c r="BA41" i="1"/>
  <c r="BB41" i="1"/>
  <c r="BC41" i="1"/>
  <c r="BD41" i="1"/>
  <c r="BE41" i="1"/>
  <c r="BF41" i="1"/>
  <c r="BG41" i="1"/>
  <c r="BH41" i="1"/>
  <c r="BI41" i="1"/>
  <c r="BJ41" i="1"/>
  <c r="BK41" i="1"/>
  <c r="BK135" i="1" s="1"/>
  <c r="BM41" i="1"/>
  <c r="BN41" i="1"/>
  <c r="BO41" i="1"/>
  <c r="BP41" i="1"/>
  <c r="BR41" i="1"/>
  <c r="BS41" i="1"/>
  <c r="BT41" i="1"/>
  <c r="CH41" i="1"/>
  <c r="BV41" i="1" s="1"/>
  <c r="CS41" i="1"/>
  <c r="CT41" i="1"/>
  <c r="CU41" i="1"/>
  <c r="CV41" i="1"/>
  <c r="CW41" i="1"/>
  <c r="CX41" i="1"/>
  <c r="CY41" i="1"/>
  <c r="CZ41" i="1"/>
  <c r="DA41" i="1"/>
  <c r="DB41" i="1"/>
  <c r="DC41" i="1"/>
  <c r="DE41" i="1"/>
  <c r="DF41" i="1"/>
  <c r="DG41" i="1"/>
  <c r="DH41" i="1"/>
  <c r="DJ41" i="1"/>
  <c r="DK41" i="1"/>
  <c r="DL41" i="1"/>
  <c r="G42" i="1"/>
  <c r="DN42" i="1" s="1"/>
  <c r="V42" i="1"/>
  <c r="AS42" i="1"/>
  <c r="AD42" i="1" s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P42" i="1"/>
  <c r="BR42" i="1"/>
  <c r="BS42" i="1"/>
  <c r="BT42" i="1"/>
  <c r="CK42" i="1"/>
  <c r="BV42" i="1" s="1"/>
  <c r="CS42" i="1"/>
  <c r="CT42" i="1"/>
  <c r="CU42" i="1"/>
  <c r="CV42" i="1"/>
  <c r="CW42" i="1"/>
  <c r="CX42" i="1"/>
  <c r="CY42" i="1"/>
  <c r="CZ42" i="1"/>
  <c r="DA42" i="1"/>
  <c r="DB42" i="1"/>
  <c r="DC42" i="1"/>
  <c r="DD42" i="1"/>
  <c r="DE42" i="1"/>
  <c r="DF42" i="1"/>
  <c r="DH42" i="1"/>
  <c r="DJ42" i="1"/>
  <c r="DK42" i="1"/>
  <c r="DL42" i="1"/>
  <c r="G43" i="1"/>
  <c r="DN43" i="1" s="1"/>
  <c r="V43" i="1"/>
  <c r="AS43" i="1"/>
  <c r="BO43" i="1" s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P43" i="1"/>
  <c r="BS43" i="1"/>
  <c r="BT43" i="1"/>
  <c r="CK43" i="1"/>
  <c r="BV43" i="1" s="1"/>
  <c r="BU43" i="1" s="1"/>
  <c r="CQ43" i="1" s="1"/>
  <c r="CS43" i="1"/>
  <c r="CT43" i="1"/>
  <c r="CU43" i="1"/>
  <c r="CV43" i="1"/>
  <c r="CW43" i="1"/>
  <c r="CX43" i="1"/>
  <c r="CY43" i="1"/>
  <c r="CZ43" i="1"/>
  <c r="DA43" i="1"/>
  <c r="DB43" i="1"/>
  <c r="DC43" i="1"/>
  <c r="DD43" i="1"/>
  <c r="DE43" i="1"/>
  <c r="DF43" i="1"/>
  <c r="DH43" i="1"/>
  <c r="DJ43" i="1"/>
  <c r="DK43" i="1"/>
  <c r="DL43" i="1"/>
  <c r="G44" i="1"/>
  <c r="DN44" i="1" s="1"/>
  <c r="AS44" i="1"/>
  <c r="AD44" i="1" s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P44" i="1"/>
  <c r="BR44" i="1"/>
  <c r="BS44" i="1"/>
  <c r="BT44" i="1"/>
  <c r="CK44" i="1"/>
  <c r="BV44" i="1" s="1"/>
  <c r="CS44" i="1"/>
  <c r="CT44" i="1"/>
  <c r="CU44" i="1"/>
  <c r="CV44" i="1"/>
  <c r="CW44" i="1"/>
  <c r="CX44" i="1"/>
  <c r="CY44" i="1"/>
  <c r="CZ44" i="1"/>
  <c r="DA44" i="1"/>
  <c r="DB44" i="1"/>
  <c r="DC44" i="1"/>
  <c r="DD44" i="1"/>
  <c r="DE44" i="1"/>
  <c r="DF44" i="1"/>
  <c r="DH44" i="1"/>
  <c r="DJ44" i="1"/>
  <c r="DK44" i="1"/>
  <c r="DL44" i="1"/>
  <c r="G45" i="1"/>
  <c r="DN45" i="1" s="1"/>
  <c r="AS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P45" i="1"/>
  <c r="BS45" i="1"/>
  <c r="BT45" i="1"/>
  <c r="CK45" i="1"/>
  <c r="BV45" i="1" s="1"/>
  <c r="CS45" i="1"/>
  <c r="CT45" i="1"/>
  <c r="CU45" i="1"/>
  <c r="CV45" i="1"/>
  <c r="CW45" i="1"/>
  <c r="CX45" i="1"/>
  <c r="CY45" i="1"/>
  <c r="CZ45" i="1"/>
  <c r="DA45" i="1"/>
  <c r="DB45" i="1"/>
  <c r="DC45" i="1"/>
  <c r="DD45" i="1"/>
  <c r="DE45" i="1"/>
  <c r="DF45" i="1"/>
  <c r="DH45" i="1"/>
  <c r="DJ45" i="1"/>
  <c r="DK45" i="1"/>
  <c r="DL45" i="1"/>
  <c r="G46" i="1"/>
  <c r="AD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O46" i="1"/>
  <c r="BP46" i="1"/>
  <c r="BS46" i="1"/>
  <c r="BT46" i="1"/>
  <c r="BV46" i="1"/>
  <c r="CS46" i="1"/>
  <c r="CT46" i="1"/>
  <c r="CU46" i="1"/>
  <c r="CV46" i="1"/>
  <c r="CW46" i="1"/>
  <c r="CX46" i="1"/>
  <c r="CY46" i="1"/>
  <c r="CZ46" i="1"/>
  <c r="DA46" i="1"/>
  <c r="DB46" i="1"/>
  <c r="DC46" i="1"/>
  <c r="DD46" i="1"/>
  <c r="DE46" i="1"/>
  <c r="DF46" i="1"/>
  <c r="DG46" i="1"/>
  <c r="DH46" i="1"/>
  <c r="DJ46" i="1"/>
  <c r="DK46" i="1"/>
  <c r="DL46" i="1"/>
  <c r="DN46" i="1"/>
  <c r="G47" i="1"/>
  <c r="DN47" i="1" s="1"/>
  <c r="AS47" i="1"/>
  <c r="AD47" i="1" s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P47" i="1"/>
  <c r="BS47" i="1"/>
  <c r="BT47" i="1"/>
  <c r="CK47" i="1"/>
  <c r="DG47" i="1" s="1"/>
  <c r="CS47" i="1"/>
  <c r="CT47" i="1"/>
  <c r="CU47" i="1"/>
  <c r="CV47" i="1"/>
  <c r="CW47" i="1"/>
  <c r="CX47" i="1"/>
  <c r="CY47" i="1"/>
  <c r="CZ47" i="1"/>
  <c r="DA47" i="1"/>
  <c r="DB47" i="1"/>
  <c r="DC47" i="1"/>
  <c r="DD47" i="1"/>
  <c r="DE47" i="1"/>
  <c r="DF47" i="1"/>
  <c r="DH47" i="1"/>
  <c r="DJ47" i="1"/>
  <c r="DK47" i="1"/>
  <c r="DL47" i="1"/>
  <c r="G48" i="1"/>
  <c r="AG48" i="1"/>
  <c r="AW48" i="1"/>
  <c r="AW58" i="1" s="1"/>
  <c r="AW130" i="1" s="1"/>
  <c r="BA48" i="1"/>
  <c r="BB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S48" i="1"/>
  <c r="BS58" i="1" s="1"/>
  <c r="BT48" i="1"/>
  <c r="BY48" i="1"/>
  <c r="CO48" i="1"/>
  <c r="CO135" i="1" s="1"/>
  <c r="CS48" i="1"/>
  <c r="CT48" i="1"/>
  <c r="CV48" i="1"/>
  <c r="CW48" i="1"/>
  <c r="CX48" i="1"/>
  <c r="CY48" i="1"/>
  <c r="CZ48" i="1"/>
  <c r="DA48" i="1"/>
  <c r="DB48" i="1"/>
  <c r="DC48" i="1"/>
  <c r="DD48" i="1"/>
  <c r="DE48" i="1"/>
  <c r="DF48" i="1"/>
  <c r="DG48" i="1"/>
  <c r="DH48" i="1"/>
  <c r="DJ48" i="1"/>
  <c r="DL48" i="1"/>
  <c r="DN48" i="1"/>
  <c r="G49" i="1"/>
  <c r="AG49" i="1"/>
  <c r="BC49" i="1" s="1"/>
  <c r="BA49" i="1"/>
  <c r="BB49" i="1"/>
  <c r="BD49" i="1"/>
  <c r="BE49" i="1"/>
  <c r="BF49" i="1"/>
  <c r="BG49" i="1"/>
  <c r="BH49" i="1"/>
  <c r="BI49" i="1"/>
  <c r="BJ49" i="1"/>
  <c r="BK49" i="1"/>
  <c r="BL49" i="1"/>
  <c r="BM49" i="1"/>
  <c r="BO49" i="1"/>
  <c r="BP49" i="1"/>
  <c r="BS49" i="1"/>
  <c r="BT49" i="1"/>
  <c r="BY49" i="1"/>
  <c r="BV49" i="1" s="1"/>
  <c r="BU49" i="1" s="1"/>
  <c r="CQ49" i="1" s="1"/>
  <c r="CS49" i="1"/>
  <c r="CT49" i="1"/>
  <c r="CV49" i="1"/>
  <c r="CW49" i="1"/>
  <c r="CX49" i="1"/>
  <c r="CX135" i="1" s="1"/>
  <c r="CY49" i="1"/>
  <c r="CZ49" i="1"/>
  <c r="DA49" i="1"/>
  <c r="DB49" i="1"/>
  <c r="DC49" i="1"/>
  <c r="DD49" i="1"/>
  <c r="DE49" i="1"/>
  <c r="DF49" i="1"/>
  <c r="DF135" i="1" s="1"/>
  <c r="DG49" i="1"/>
  <c r="DH49" i="1"/>
  <c r="DJ49" i="1"/>
  <c r="DK49" i="1"/>
  <c r="DL49" i="1"/>
  <c r="DN49" i="1"/>
  <c r="G50" i="1"/>
  <c r="DN50" i="1" s="1"/>
  <c r="J50" i="1"/>
  <c r="V50" i="1"/>
  <c r="AS50" i="1"/>
  <c r="AD50" i="1" s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P50" i="1"/>
  <c r="BS50" i="1"/>
  <c r="BT50" i="1"/>
  <c r="CK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H50" i="1"/>
  <c r="DJ50" i="1"/>
  <c r="DK50" i="1"/>
  <c r="DL50" i="1"/>
  <c r="G51" i="1"/>
  <c r="AX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O51" i="1"/>
  <c r="BP51" i="1"/>
  <c r="BS51" i="1"/>
  <c r="CP51" i="1"/>
  <c r="CS51" i="1"/>
  <c r="CT51" i="1"/>
  <c r="CU51" i="1"/>
  <c r="CV51" i="1"/>
  <c r="CW51" i="1"/>
  <c r="CX51" i="1"/>
  <c r="CY51" i="1"/>
  <c r="CZ51" i="1"/>
  <c r="DA51" i="1"/>
  <c r="DB51" i="1"/>
  <c r="DC51" i="1"/>
  <c r="DD51" i="1"/>
  <c r="DE51" i="1"/>
  <c r="DF51" i="1"/>
  <c r="DG51" i="1"/>
  <c r="DH51" i="1"/>
  <c r="DJ51" i="1"/>
  <c r="DK51" i="1"/>
  <c r="DN51" i="1"/>
  <c r="G52" i="1"/>
  <c r="AA52" i="1"/>
  <c r="AD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S52" i="1"/>
  <c r="BY52" i="1"/>
  <c r="CU52" i="1" s="1"/>
  <c r="CS52" i="1"/>
  <c r="CT52" i="1"/>
  <c r="CV52" i="1"/>
  <c r="CW52" i="1"/>
  <c r="CX52" i="1"/>
  <c r="CY52" i="1"/>
  <c r="CZ52" i="1"/>
  <c r="DA52" i="1"/>
  <c r="DB52" i="1"/>
  <c r="DC52" i="1"/>
  <c r="DD52" i="1"/>
  <c r="DE52" i="1"/>
  <c r="DF52" i="1"/>
  <c r="DG52" i="1"/>
  <c r="DH52" i="1"/>
  <c r="DJ52" i="1"/>
  <c r="DK52" i="1"/>
  <c r="DN52" i="1"/>
  <c r="G53" i="1"/>
  <c r="AD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S53" i="1"/>
  <c r="BT53" i="1"/>
  <c r="CK53" i="1"/>
  <c r="BV53" i="1" s="1"/>
  <c r="CS53" i="1"/>
  <c r="CT53" i="1"/>
  <c r="CU53" i="1"/>
  <c r="CV53" i="1"/>
  <c r="CW53" i="1"/>
  <c r="CX53" i="1"/>
  <c r="CY53" i="1"/>
  <c r="CZ53" i="1"/>
  <c r="DA53" i="1"/>
  <c r="DB53" i="1"/>
  <c r="DC53" i="1"/>
  <c r="DD53" i="1"/>
  <c r="DE53" i="1"/>
  <c r="DF53" i="1"/>
  <c r="DH53" i="1"/>
  <c r="DJ53" i="1"/>
  <c r="DK53" i="1"/>
  <c r="DL53" i="1"/>
  <c r="DN53" i="1"/>
  <c r="J54" i="1"/>
  <c r="AG54" i="1"/>
  <c r="BA54" i="1"/>
  <c r="BB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S54" i="1"/>
  <c r="BT54" i="1"/>
  <c r="CK54" i="1"/>
  <c r="CS54" i="1"/>
  <c r="CT54" i="1"/>
  <c r="CV54" i="1"/>
  <c r="CW54" i="1"/>
  <c r="CX54" i="1"/>
  <c r="CY54" i="1"/>
  <c r="CZ54" i="1"/>
  <c r="DA54" i="1"/>
  <c r="DB54" i="1"/>
  <c r="DC54" i="1"/>
  <c r="DD54" i="1"/>
  <c r="DE54" i="1"/>
  <c r="DF54" i="1"/>
  <c r="DH54" i="1"/>
  <c r="DJ54" i="1"/>
  <c r="DK54" i="1"/>
  <c r="DL54" i="1"/>
  <c r="G55" i="1"/>
  <c r="AS55" i="1"/>
  <c r="BO55" i="1" s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P55" i="1"/>
  <c r="BS55" i="1"/>
  <c r="BT55" i="1"/>
  <c r="BV55" i="1"/>
  <c r="CS55" i="1"/>
  <c r="CT55" i="1"/>
  <c r="CU55" i="1"/>
  <c r="CV55" i="1"/>
  <c r="CW55" i="1"/>
  <c r="CX55" i="1"/>
  <c r="CY55" i="1"/>
  <c r="CZ55" i="1"/>
  <c r="DA55" i="1"/>
  <c r="DB55" i="1"/>
  <c r="DC55" i="1"/>
  <c r="DD55" i="1"/>
  <c r="DE55" i="1"/>
  <c r="DF55" i="1"/>
  <c r="DG55" i="1"/>
  <c r="DH55" i="1"/>
  <c r="DJ55" i="1"/>
  <c r="DK55" i="1"/>
  <c r="DL55" i="1"/>
  <c r="G56" i="1"/>
  <c r="M56" i="1"/>
  <c r="BF56" i="1" s="1"/>
  <c r="AS56" i="1"/>
  <c r="AD56" i="1" s="1"/>
  <c r="AC56" i="1" s="1"/>
  <c r="AY56" i="1" s="1"/>
  <c r="BA56" i="1"/>
  <c r="BB56" i="1"/>
  <c r="BC56" i="1"/>
  <c r="BD56" i="1"/>
  <c r="BE56" i="1"/>
  <c r="BG56" i="1"/>
  <c r="BH56" i="1"/>
  <c r="BI56" i="1"/>
  <c r="BJ56" i="1"/>
  <c r="BK56" i="1"/>
  <c r="BL56" i="1"/>
  <c r="BM56" i="1"/>
  <c r="BN56" i="1"/>
  <c r="BP56" i="1"/>
  <c r="BS56" i="1"/>
  <c r="BT56" i="1"/>
  <c r="CK56" i="1"/>
  <c r="DG56" i="1" s="1"/>
  <c r="CS56" i="1"/>
  <c r="CT56" i="1"/>
  <c r="CU56" i="1"/>
  <c r="CV56" i="1"/>
  <c r="CW56" i="1"/>
  <c r="CX56" i="1"/>
  <c r="CY56" i="1"/>
  <c r="CZ56" i="1"/>
  <c r="CZ135" i="1" s="1"/>
  <c r="DA56" i="1"/>
  <c r="DB56" i="1"/>
  <c r="DC56" i="1"/>
  <c r="DD56" i="1"/>
  <c r="DE56" i="1"/>
  <c r="DF56" i="1"/>
  <c r="DH56" i="1"/>
  <c r="DJ56" i="1"/>
  <c r="DK56" i="1"/>
  <c r="DL56" i="1"/>
  <c r="DN56" i="1"/>
  <c r="AA57" i="1"/>
  <c r="AX57" i="1"/>
  <c r="AD57" i="1" s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S57" i="1"/>
  <c r="CP57" i="1"/>
  <c r="BV57" i="1" s="1"/>
  <c r="CS57" i="1"/>
  <c r="CT57" i="1"/>
  <c r="CU57" i="1"/>
  <c r="CV57" i="1"/>
  <c r="CW57" i="1"/>
  <c r="CX57" i="1"/>
  <c r="CY57" i="1"/>
  <c r="CZ57" i="1"/>
  <c r="DA57" i="1"/>
  <c r="DB57" i="1"/>
  <c r="DC57" i="1"/>
  <c r="DD57" i="1"/>
  <c r="DE57" i="1"/>
  <c r="DF57" i="1"/>
  <c r="DG57" i="1"/>
  <c r="DH57" i="1"/>
  <c r="DJ57" i="1"/>
  <c r="DK57" i="1"/>
  <c r="H58" i="1"/>
  <c r="I58" i="1"/>
  <c r="J58" i="1"/>
  <c r="J130" i="1" s="1"/>
  <c r="K58" i="1"/>
  <c r="L58" i="1"/>
  <c r="M58" i="1"/>
  <c r="N58" i="1"/>
  <c r="O58" i="1"/>
  <c r="P58" i="1"/>
  <c r="Q58" i="1"/>
  <c r="R58" i="1"/>
  <c r="T58" i="1"/>
  <c r="U58" i="1"/>
  <c r="W58" i="1"/>
  <c r="X58" i="1"/>
  <c r="Y58" i="1"/>
  <c r="AF58" i="1"/>
  <c r="AH58" i="1"/>
  <c r="AI58" i="1"/>
  <c r="AJ58" i="1"/>
  <c r="AK58" i="1"/>
  <c r="AL58" i="1"/>
  <c r="AM58" i="1"/>
  <c r="AN58" i="1"/>
  <c r="AO58" i="1"/>
  <c r="AR58" i="1"/>
  <c r="AT58" i="1"/>
  <c r="AU58" i="1"/>
  <c r="AV58" i="1"/>
  <c r="BW58" i="1"/>
  <c r="BX58" i="1"/>
  <c r="BZ58" i="1"/>
  <c r="CA58" i="1"/>
  <c r="CB58" i="1"/>
  <c r="CC58" i="1"/>
  <c r="CD58" i="1"/>
  <c r="CE58" i="1"/>
  <c r="CF58" i="1"/>
  <c r="CG58" i="1"/>
  <c r="CJ58" i="1"/>
  <c r="CL58" i="1"/>
  <c r="CM58" i="1"/>
  <c r="CN58" i="1"/>
  <c r="DI58" i="1"/>
  <c r="DI130" i="1" s="1"/>
  <c r="M59" i="1"/>
  <c r="AJ59" i="1"/>
  <c r="AX59" i="1"/>
  <c r="BT59" i="1" s="1"/>
  <c r="BA59" i="1"/>
  <c r="BB59" i="1"/>
  <c r="BC59" i="1"/>
  <c r="BD59" i="1"/>
  <c r="BE59" i="1"/>
  <c r="BG59" i="1"/>
  <c r="BG91" i="1" s="1"/>
  <c r="BH59" i="1"/>
  <c r="BI59" i="1"/>
  <c r="BJ59" i="1"/>
  <c r="BK59" i="1"/>
  <c r="BL59" i="1"/>
  <c r="BM59" i="1"/>
  <c r="BN59" i="1"/>
  <c r="BO59" i="1"/>
  <c r="BO137" i="1" s="1"/>
  <c r="BP59" i="1"/>
  <c r="BS59" i="1"/>
  <c r="CP59" i="1"/>
  <c r="DL59" i="1" s="1"/>
  <c r="CS59" i="1"/>
  <c r="CT59" i="1"/>
  <c r="CU59" i="1"/>
  <c r="CV59" i="1"/>
  <c r="CW59" i="1"/>
  <c r="CY59" i="1"/>
  <c r="CZ59" i="1"/>
  <c r="DA59" i="1"/>
  <c r="DB59" i="1"/>
  <c r="DC59" i="1"/>
  <c r="DD59" i="1"/>
  <c r="DE59" i="1"/>
  <c r="DF59" i="1"/>
  <c r="DG59" i="1"/>
  <c r="DH59" i="1"/>
  <c r="DJ59" i="1"/>
  <c r="DK59" i="1"/>
  <c r="G60" i="1"/>
  <c r="AX60" i="1"/>
  <c r="BT60" i="1" s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S60" i="1"/>
  <c r="CP60" i="1"/>
  <c r="CS60" i="1"/>
  <c r="CT60" i="1"/>
  <c r="CU60" i="1"/>
  <c r="CV60" i="1"/>
  <c r="CW60" i="1"/>
  <c r="CX60" i="1"/>
  <c r="CY60" i="1"/>
  <c r="CZ60" i="1"/>
  <c r="DA60" i="1"/>
  <c r="DB60" i="1"/>
  <c r="DC60" i="1"/>
  <c r="DD60" i="1"/>
  <c r="DE60" i="1"/>
  <c r="DF60" i="1"/>
  <c r="DG60" i="1"/>
  <c r="DH60" i="1"/>
  <c r="DJ60" i="1"/>
  <c r="DK60" i="1"/>
  <c r="DN60" i="1"/>
  <c r="G61" i="1"/>
  <c r="AX61" i="1"/>
  <c r="AD61" i="1" s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S61" i="1"/>
  <c r="CP61" i="1"/>
  <c r="CS61" i="1"/>
  <c r="CT61" i="1"/>
  <c r="CU61" i="1"/>
  <c r="CV61" i="1"/>
  <c r="CW61" i="1"/>
  <c r="CX61" i="1"/>
  <c r="CY61" i="1"/>
  <c r="CZ61" i="1"/>
  <c r="DA61" i="1"/>
  <c r="DB61" i="1"/>
  <c r="DC61" i="1"/>
  <c r="DD61" i="1"/>
  <c r="DE61" i="1"/>
  <c r="DF61" i="1"/>
  <c r="DG61" i="1"/>
  <c r="DH61" i="1"/>
  <c r="DJ61" i="1"/>
  <c r="DK61" i="1"/>
  <c r="DN61" i="1"/>
  <c r="G62" i="1"/>
  <c r="DN62" i="1" s="1"/>
  <c r="AQ62" i="1"/>
  <c r="BM62" i="1" s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N62" i="1"/>
  <c r="BO62" i="1"/>
  <c r="BP62" i="1"/>
  <c r="BR62" i="1"/>
  <c r="BS62" i="1"/>
  <c r="BT62" i="1"/>
  <c r="CI62" i="1"/>
  <c r="BV62" i="1" s="1"/>
  <c r="CS62" i="1"/>
  <c r="CT62" i="1"/>
  <c r="CU62" i="1"/>
  <c r="CV62" i="1"/>
  <c r="CW62" i="1"/>
  <c r="CX62" i="1"/>
  <c r="CY62" i="1"/>
  <c r="CZ62" i="1"/>
  <c r="DA62" i="1"/>
  <c r="DB62" i="1"/>
  <c r="DC62" i="1"/>
  <c r="DD62" i="1"/>
  <c r="DF62" i="1"/>
  <c r="DG62" i="1"/>
  <c r="DH62" i="1"/>
  <c r="DJ62" i="1"/>
  <c r="DK62" i="1"/>
  <c r="DL62" i="1"/>
  <c r="G63" i="1"/>
  <c r="L63" i="1"/>
  <c r="AI63" i="1"/>
  <c r="AD63" i="1" s="1"/>
  <c r="BA63" i="1"/>
  <c r="BB63" i="1"/>
  <c r="BC63" i="1"/>
  <c r="BD63" i="1"/>
  <c r="BF63" i="1"/>
  <c r="BG63" i="1"/>
  <c r="BH63" i="1"/>
  <c r="BI63" i="1"/>
  <c r="BJ63" i="1"/>
  <c r="BK63" i="1"/>
  <c r="BL63" i="1"/>
  <c r="BM63" i="1"/>
  <c r="BN63" i="1"/>
  <c r="BO63" i="1"/>
  <c r="BP63" i="1"/>
  <c r="BS63" i="1"/>
  <c r="BT63" i="1"/>
  <c r="CA63" i="1"/>
  <c r="BV63" i="1" s="1"/>
  <c r="BU63" i="1" s="1"/>
  <c r="CQ63" i="1" s="1"/>
  <c r="CS63" i="1"/>
  <c r="CT63" i="1"/>
  <c r="CU63" i="1"/>
  <c r="CV63" i="1"/>
  <c r="CX63" i="1"/>
  <c r="CY63" i="1"/>
  <c r="CZ63" i="1"/>
  <c r="DA63" i="1"/>
  <c r="DB63" i="1"/>
  <c r="DC63" i="1"/>
  <c r="DD63" i="1"/>
  <c r="DE63" i="1"/>
  <c r="DF63" i="1"/>
  <c r="DG63" i="1"/>
  <c r="DH63" i="1"/>
  <c r="DJ63" i="1"/>
  <c r="DK63" i="1"/>
  <c r="DL63" i="1"/>
  <c r="DN63" i="1"/>
  <c r="L64" i="1"/>
  <c r="AI64" i="1"/>
  <c r="BE64" i="1" s="1"/>
  <c r="AP64" i="1"/>
  <c r="BA64" i="1"/>
  <c r="BB64" i="1"/>
  <c r="BC64" i="1"/>
  <c r="BD64" i="1"/>
  <c r="BF64" i="1"/>
  <c r="BG64" i="1"/>
  <c r="BH64" i="1"/>
  <c r="BI64" i="1"/>
  <c r="BJ64" i="1"/>
  <c r="BK64" i="1"/>
  <c r="BM64" i="1"/>
  <c r="BN64" i="1"/>
  <c r="BO64" i="1"/>
  <c r="BP64" i="1"/>
  <c r="BS64" i="1"/>
  <c r="BT64" i="1"/>
  <c r="CA64" i="1"/>
  <c r="CH64" i="1" s="1"/>
  <c r="CH91" i="1" s="1"/>
  <c r="CS64" i="1"/>
  <c r="CT64" i="1"/>
  <c r="CU64" i="1"/>
  <c r="CV64" i="1"/>
  <c r="CX64" i="1"/>
  <c r="CY64" i="1"/>
  <c r="CZ64" i="1"/>
  <c r="DA64" i="1"/>
  <c r="DB64" i="1"/>
  <c r="DC64" i="1"/>
  <c r="DE64" i="1"/>
  <c r="DF64" i="1"/>
  <c r="DG64" i="1"/>
  <c r="DH64" i="1"/>
  <c r="DJ64" i="1"/>
  <c r="DK64" i="1"/>
  <c r="DK91" i="1" s="1"/>
  <c r="DL64" i="1"/>
  <c r="G65" i="1"/>
  <c r="AA65" i="1"/>
  <c r="AX65" i="1"/>
  <c r="BT65" i="1" s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S65" i="1"/>
  <c r="CP65" i="1"/>
  <c r="DL65" i="1" s="1"/>
  <c r="CS65" i="1"/>
  <c r="CT65" i="1"/>
  <c r="CU65" i="1"/>
  <c r="CV65" i="1"/>
  <c r="CW65" i="1"/>
  <c r="CX65" i="1"/>
  <c r="CY65" i="1"/>
  <c r="CZ65" i="1"/>
  <c r="DA65" i="1"/>
  <c r="DB65" i="1"/>
  <c r="DC65" i="1"/>
  <c r="DD65" i="1"/>
  <c r="DE65" i="1"/>
  <c r="DF65" i="1"/>
  <c r="DG65" i="1"/>
  <c r="DH65" i="1"/>
  <c r="DJ65" i="1"/>
  <c r="DK65" i="1"/>
  <c r="DN65" i="1"/>
  <c r="G66" i="1"/>
  <c r="AX66" i="1"/>
  <c r="BT66" i="1" s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S66" i="1"/>
  <c r="CP66" i="1"/>
  <c r="CS66" i="1"/>
  <c r="CT66" i="1"/>
  <c r="CU66" i="1"/>
  <c r="CV66" i="1"/>
  <c r="CW66" i="1"/>
  <c r="CX66" i="1"/>
  <c r="CY66" i="1"/>
  <c r="CZ66" i="1"/>
  <c r="DA66" i="1"/>
  <c r="DB66" i="1"/>
  <c r="DC66" i="1"/>
  <c r="DD66" i="1"/>
  <c r="DE66" i="1"/>
  <c r="DF66" i="1"/>
  <c r="DG66" i="1"/>
  <c r="DH66" i="1"/>
  <c r="DJ66" i="1"/>
  <c r="DK66" i="1"/>
  <c r="DN66" i="1"/>
  <c r="G67" i="1"/>
  <c r="AC67" i="1" s="1"/>
  <c r="AD67" i="1"/>
  <c r="AY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R67" i="1"/>
  <c r="BS67" i="1"/>
  <c r="BT67" i="1"/>
  <c r="BU67" i="1"/>
  <c r="CQ67" i="1" s="1"/>
  <c r="BV67" i="1"/>
  <c r="CS67" i="1"/>
  <c r="CT67" i="1"/>
  <c r="CU67" i="1"/>
  <c r="CU137" i="1" s="1"/>
  <c r="CV67" i="1"/>
  <c r="CV137" i="1" s="1"/>
  <c r="CW67" i="1"/>
  <c r="CX67" i="1"/>
  <c r="CY67" i="1"/>
  <c r="CZ67" i="1"/>
  <c r="DA67" i="1"/>
  <c r="DA137" i="1" s="1"/>
  <c r="DB67" i="1"/>
  <c r="DC67" i="1"/>
  <c r="DC137" i="1" s="1"/>
  <c r="DD67" i="1"/>
  <c r="DE67" i="1"/>
  <c r="DF67" i="1"/>
  <c r="DG67" i="1"/>
  <c r="DH67" i="1"/>
  <c r="DJ67" i="1"/>
  <c r="DK67" i="1"/>
  <c r="DL67" i="1"/>
  <c r="DN67" i="1"/>
  <c r="AA68" i="1"/>
  <c r="AX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S68" i="1"/>
  <c r="CP68" i="1"/>
  <c r="BV68" i="1" s="1"/>
  <c r="CS68" i="1"/>
  <c r="CT68" i="1"/>
  <c r="CU68" i="1"/>
  <c r="CV68" i="1"/>
  <c r="CW68" i="1"/>
  <c r="CX68" i="1"/>
  <c r="CY68" i="1"/>
  <c r="CZ68" i="1"/>
  <c r="DA68" i="1"/>
  <c r="DB68" i="1"/>
  <c r="DC68" i="1"/>
  <c r="DD68" i="1"/>
  <c r="DE68" i="1"/>
  <c r="DF68" i="1"/>
  <c r="DG68" i="1"/>
  <c r="DH68" i="1"/>
  <c r="DJ68" i="1"/>
  <c r="DK68" i="1"/>
  <c r="G69" i="1"/>
  <c r="DN69" i="1" s="1"/>
  <c r="AC69" i="1"/>
  <c r="AY69" i="1" s="1"/>
  <c r="AD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R69" i="1"/>
  <c r="BS69" i="1"/>
  <c r="BT69" i="1"/>
  <c r="BU69" i="1"/>
  <c r="CQ69" i="1" s="1"/>
  <c r="BV69" i="1"/>
  <c r="CS69" i="1"/>
  <c r="CT69" i="1"/>
  <c r="CU69" i="1"/>
  <c r="CV69" i="1"/>
  <c r="CW69" i="1"/>
  <c r="CX69" i="1"/>
  <c r="CY69" i="1"/>
  <c r="CZ69" i="1"/>
  <c r="DA69" i="1"/>
  <c r="DB69" i="1"/>
  <c r="DC69" i="1"/>
  <c r="DD69" i="1"/>
  <c r="DE69" i="1"/>
  <c r="DF69" i="1"/>
  <c r="DG69" i="1"/>
  <c r="DH69" i="1"/>
  <c r="DJ69" i="1"/>
  <c r="DK69" i="1"/>
  <c r="DL69" i="1"/>
  <c r="G70" i="1"/>
  <c r="DN70" i="1" s="1"/>
  <c r="AI70" i="1"/>
  <c r="BA70" i="1"/>
  <c r="BB70" i="1"/>
  <c r="BB137" i="1" s="1"/>
  <c r="BC70" i="1"/>
  <c r="BD70" i="1"/>
  <c r="BF70" i="1"/>
  <c r="BG70" i="1"/>
  <c r="BH70" i="1"/>
  <c r="BI70" i="1"/>
  <c r="BJ70" i="1"/>
  <c r="BK70" i="1"/>
  <c r="BL70" i="1"/>
  <c r="BM70" i="1"/>
  <c r="BN70" i="1"/>
  <c r="BO70" i="1"/>
  <c r="BP70" i="1"/>
  <c r="BR70" i="1"/>
  <c r="BS70" i="1"/>
  <c r="BT70" i="1"/>
  <c r="CA70" i="1"/>
  <c r="CS70" i="1"/>
  <c r="CT70" i="1"/>
  <c r="CU70" i="1"/>
  <c r="CV70" i="1"/>
  <c r="CX70" i="1"/>
  <c r="CY70" i="1"/>
  <c r="CZ70" i="1"/>
  <c r="DA70" i="1"/>
  <c r="DB70" i="1"/>
  <c r="DC70" i="1"/>
  <c r="DD70" i="1"/>
  <c r="DE70" i="1"/>
  <c r="DF70" i="1"/>
  <c r="DG70" i="1"/>
  <c r="DH70" i="1"/>
  <c r="DJ70" i="1"/>
  <c r="DK70" i="1"/>
  <c r="DL70" i="1"/>
  <c r="G71" i="1"/>
  <c r="L71" i="1"/>
  <c r="AC71" i="1"/>
  <c r="AY71" i="1" s="1"/>
  <c r="AD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S71" i="1"/>
  <c r="BT71" i="1"/>
  <c r="BU71" i="1"/>
  <c r="CQ71" i="1" s="1"/>
  <c r="BV71" i="1"/>
  <c r="CS71" i="1"/>
  <c r="CT71" i="1"/>
  <c r="CU71" i="1"/>
  <c r="CV71" i="1"/>
  <c r="CW71" i="1"/>
  <c r="CX71" i="1"/>
  <c r="CY71" i="1"/>
  <c r="CZ71" i="1"/>
  <c r="DA71" i="1"/>
  <c r="DB71" i="1"/>
  <c r="DC71" i="1"/>
  <c r="DD71" i="1"/>
  <c r="DE71" i="1"/>
  <c r="DF71" i="1"/>
  <c r="DG71" i="1"/>
  <c r="DH71" i="1"/>
  <c r="DJ71" i="1"/>
  <c r="DK71" i="1"/>
  <c r="DL71" i="1"/>
  <c r="DN71" i="1"/>
  <c r="G72" i="1"/>
  <c r="AI72" i="1"/>
  <c r="AD72" i="1" s="1"/>
  <c r="BA72" i="1"/>
  <c r="BB72" i="1"/>
  <c r="BC72" i="1"/>
  <c r="BD72" i="1"/>
  <c r="BF72" i="1"/>
  <c r="BG72" i="1"/>
  <c r="BH72" i="1"/>
  <c r="BI72" i="1"/>
  <c r="BJ72" i="1"/>
  <c r="BK72" i="1"/>
  <c r="BK137" i="1" s="1"/>
  <c r="BL72" i="1"/>
  <c r="BM72" i="1"/>
  <c r="BN72" i="1"/>
  <c r="BO72" i="1"/>
  <c r="BP72" i="1"/>
  <c r="BS72" i="1"/>
  <c r="BT72" i="1"/>
  <c r="CA72" i="1"/>
  <c r="BV72" i="1" s="1"/>
  <c r="BU72" i="1" s="1"/>
  <c r="CQ72" i="1" s="1"/>
  <c r="CS72" i="1"/>
  <c r="CT72" i="1"/>
  <c r="CU72" i="1"/>
  <c r="CV72" i="1"/>
  <c r="CX72" i="1"/>
  <c r="CY72" i="1"/>
  <c r="CZ72" i="1"/>
  <c r="DA72" i="1"/>
  <c r="DB72" i="1"/>
  <c r="DC72" i="1"/>
  <c r="DD72" i="1"/>
  <c r="DE72" i="1"/>
  <c r="DF72" i="1"/>
  <c r="DG72" i="1"/>
  <c r="DH72" i="1"/>
  <c r="DJ72" i="1"/>
  <c r="DK72" i="1"/>
  <c r="DL72" i="1"/>
  <c r="G73" i="1"/>
  <c r="AX73" i="1"/>
  <c r="BT73" i="1" s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N137" i="1" s="1"/>
  <c r="BO73" i="1"/>
  <c r="BP73" i="1"/>
  <c r="BS73" i="1"/>
  <c r="CP73" i="1"/>
  <c r="CS73" i="1"/>
  <c r="CT73" i="1"/>
  <c r="CU73" i="1"/>
  <c r="CV73" i="1"/>
  <c r="CW73" i="1"/>
  <c r="CX73" i="1"/>
  <c r="CY73" i="1"/>
  <c r="CZ73" i="1"/>
  <c r="DA73" i="1"/>
  <c r="DB73" i="1"/>
  <c r="DC73" i="1"/>
  <c r="DD73" i="1"/>
  <c r="DE73" i="1"/>
  <c r="DF73" i="1"/>
  <c r="DG73" i="1"/>
  <c r="DH73" i="1"/>
  <c r="DJ73" i="1"/>
  <c r="DK73" i="1"/>
  <c r="DN73" i="1"/>
  <c r="G74" i="1"/>
  <c r="DN74" i="1" s="1"/>
  <c r="AD74" i="1"/>
  <c r="BA74" i="1"/>
  <c r="BB74" i="1"/>
  <c r="BC74" i="1"/>
  <c r="BD74" i="1"/>
  <c r="BE74" i="1"/>
  <c r="BK74" i="1"/>
  <c r="BL74" i="1"/>
  <c r="BM74" i="1"/>
  <c r="BO74" i="1"/>
  <c r="BP74" i="1"/>
  <c r="BS74" i="1"/>
  <c r="BT74" i="1"/>
  <c r="BV74" i="1"/>
  <c r="CS74" i="1"/>
  <c r="CT74" i="1"/>
  <c r="CU74" i="1"/>
  <c r="CV74" i="1"/>
  <c r="CW74" i="1"/>
  <c r="DC74" i="1"/>
  <c r="DD74" i="1"/>
  <c r="DE74" i="1"/>
  <c r="DF74" i="1"/>
  <c r="DG74" i="1"/>
  <c r="DH74" i="1"/>
  <c r="DL74" i="1"/>
  <c r="G75" i="1"/>
  <c r="AD75" i="1"/>
  <c r="AC75" i="1" s="1"/>
  <c r="AY75" i="1"/>
  <c r="BA75" i="1"/>
  <c r="BB75" i="1"/>
  <c r="AZ75" i="1" s="1"/>
  <c r="DO75" i="1" s="1"/>
  <c r="BC75" i="1"/>
  <c r="BD75" i="1"/>
  <c r="BE75" i="1"/>
  <c r="BK75" i="1"/>
  <c r="BL75" i="1"/>
  <c r="BM75" i="1"/>
  <c r="BO75" i="1"/>
  <c r="BP75" i="1"/>
  <c r="BS75" i="1"/>
  <c r="BT75" i="1"/>
  <c r="BV75" i="1"/>
  <c r="BU75" i="1" s="1"/>
  <c r="CQ75" i="1"/>
  <c r="CS75" i="1"/>
  <c r="CT75" i="1"/>
  <c r="CU75" i="1"/>
  <c r="CV75" i="1"/>
  <c r="CW75" i="1"/>
  <c r="DC75" i="1"/>
  <c r="DD75" i="1"/>
  <c r="CR75" i="1" s="1"/>
  <c r="DP75" i="1" s="1"/>
  <c r="DE75" i="1"/>
  <c r="DF75" i="1"/>
  <c r="DG75" i="1"/>
  <c r="DH75" i="1"/>
  <c r="DL75" i="1"/>
  <c r="DN75" i="1"/>
  <c r="G76" i="1"/>
  <c r="DN76" i="1" s="1"/>
  <c r="L76" i="1"/>
  <c r="AI76" i="1"/>
  <c r="AD76" i="1" s="1"/>
  <c r="BA76" i="1"/>
  <c r="BB76" i="1"/>
  <c r="BC76" i="1"/>
  <c r="BD76" i="1"/>
  <c r="BK76" i="1"/>
  <c r="BL76" i="1"/>
  <c r="BM76" i="1"/>
  <c r="BN76" i="1"/>
  <c r="BO76" i="1"/>
  <c r="BP76" i="1"/>
  <c r="BS76" i="1"/>
  <c r="BT76" i="1"/>
  <c r="BV76" i="1"/>
  <c r="CS76" i="1"/>
  <c r="CT76" i="1"/>
  <c r="CU76" i="1"/>
  <c r="CV76" i="1"/>
  <c r="CW76" i="1"/>
  <c r="DC76" i="1"/>
  <c r="DD76" i="1"/>
  <c r="DE76" i="1"/>
  <c r="DF76" i="1"/>
  <c r="DG76" i="1"/>
  <c r="DH76" i="1"/>
  <c r="DL76" i="1"/>
  <c r="G77" i="1"/>
  <c r="DN77" i="1" s="1"/>
  <c r="AI77" i="1"/>
  <c r="BA77" i="1"/>
  <c r="BB77" i="1"/>
  <c r="BC77" i="1"/>
  <c r="BD77" i="1"/>
  <c r="BK77" i="1"/>
  <c r="BL77" i="1"/>
  <c r="BM77" i="1"/>
  <c r="BN77" i="1"/>
  <c r="BO77" i="1"/>
  <c r="BP77" i="1"/>
  <c r="BS77" i="1"/>
  <c r="BT77" i="1"/>
  <c r="CA77" i="1"/>
  <c r="CW77" i="1" s="1"/>
  <c r="CS77" i="1"/>
  <c r="CT77" i="1"/>
  <c r="CU77" i="1"/>
  <c r="CV77" i="1"/>
  <c r="DC77" i="1"/>
  <c r="DD77" i="1"/>
  <c r="DE77" i="1"/>
  <c r="DF77" i="1"/>
  <c r="DG77" i="1"/>
  <c r="DH77" i="1"/>
  <c r="DL77" i="1"/>
  <c r="G78" i="1"/>
  <c r="AI78" i="1"/>
  <c r="BE78" i="1" s="1"/>
  <c r="BA78" i="1"/>
  <c r="BB78" i="1"/>
  <c r="BC78" i="1"/>
  <c r="BD78" i="1"/>
  <c r="BF78" i="1"/>
  <c r="BG78" i="1"/>
  <c r="BH78" i="1"/>
  <c r="BI78" i="1"/>
  <c r="BJ78" i="1"/>
  <c r="BK78" i="1"/>
  <c r="BL78" i="1"/>
  <c r="BM78" i="1"/>
  <c r="BN78" i="1"/>
  <c r="BO78" i="1"/>
  <c r="BP78" i="1"/>
  <c r="BS78" i="1"/>
  <c r="BT78" i="1"/>
  <c r="BV78" i="1"/>
  <c r="BU78" i="1" s="1"/>
  <c r="CQ78" i="1"/>
  <c r="CS78" i="1"/>
  <c r="CT78" i="1"/>
  <c r="CU78" i="1"/>
  <c r="CV78" i="1"/>
  <c r="CW78" i="1"/>
  <c r="CX78" i="1"/>
  <c r="CY78" i="1"/>
  <c r="CZ78" i="1"/>
  <c r="DA78" i="1"/>
  <c r="DB78" i="1"/>
  <c r="DC78" i="1"/>
  <c r="DD78" i="1"/>
  <c r="DE78" i="1"/>
  <c r="DF78" i="1"/>
  <c r="DG78" i="1"/>
  <c r="DH78" i="1"/>
  <c r="DJ78" i="1"/>
  <c r="DK78" i="1"/>
  <c r="DL78" i="1"/>
  <c r="DN78" i="1"/>
  <c r="G79" i="1"/>
  <c r="DN79" i="1" s="1"/>
  <c r="AD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S79" i="1"/>
  <c r="BT79" i="1"/>
  <c r="BV79" i="1"/>
  <c r="CS79" i="1"/>
  <c r="CT79" i="1"/>
  <c r="CU79" i="1"/>
  <c r="CV79" i="1"/>
  <c r="CW79" i="1"/>
  <c r="CX79" i="1"/>
  <c r="CY79" i="1"/>
  <c r="CZ79" i="1"/>
  <c r="CR79" i="1" s="1"/>
  <c r="DA79" i="1"/>
  <c r="DB79" i="1"/>
  <c r="DC79" i="1"/>
  <c r="DD79" i="1"/>
  <c r="DE79" i="1"/>
  <c r="DF79" i="1"/>
  <c r="DG79" i="1"/>
  <c r="DH79" i="1"/>
  <c r="DJ79" i="1"/>
  <c r="DK79" i="1"/>
  <c r="DL79" i="1"/>
  <c r="G80" i="1"/>
  <c r="AI80" i="1"/>
  <c r="BE80" i="1" s="1"/>
  <c r="BA80" i="1"/>
  <c r="BB80" i="1"/>
  <c r="BC80" i="1"/>
  <c r="BD80" i="1"/>
  <c r="BF80" i="1"/>
  <c r="BG80" i="1"/>
  <c r="BH80" i="1"/>
  <c r="BI80" i="1"/>
  <c r="BJ80" i="1"/>
  <c r="BK80" i="1"/>
  <c r="BL80" i="1"/>
  <c r="BM80" i="1"/>
  <c r="BN80" i="1"/>
  <c r="BO80" i="1"/>
  <c r="BP80" i="1"/>
  <c r="BS80" i="1"/>
  <c r="BT80" i="1"/>
  <c r="BV80" i="1"/>
  <c r="BU80" i="1" s="1"/>
  <c r="CQ80" i="1"/>
  <c r="CS80" i="1"/>
  <c r="CT80" i="1"/>
  <c r="CU80" i="1"/>
  <c r="CV80" i="1"/>
  <c r="CW80" i="1"/>
  <c r="CX80" i="1"/>
  <c r="CY80" i="1"/>
  <c r="CZ80" i="1"/>
  <c r="DA80" i="1"/>
  <c r="DB80" i="1"/>
  <c r="DC80" i="1"/>
  <c r="DD80" i="1"/>
  <c r="DE80" i="1"/>
  <c r="DF80" i="1"/>
  <c r="DG80" i="1"/>
  <c r="DH80" i="1"/>
  <c r="DJ80" i="1"/>
  <c r="DK80" i="1"/>
  <c r="DL80" i="1"/>
  <c r="DN80" i="1"/>
  <c r="G81" i="1"/>
  <c r="AI81" i="1"/>
  <c r="BE81" i="1" s="1"/>
  <c r="BA81" i="1"/>
  <c r="BB81" i="1"/>
  <c r="BC81" i="1"/>
  <c r="BD81" i="1"/>
  <c r="BF81" i="1"/>
  <c r="BG81" i="1"/>
  <c r="BH81" i="1"/>
  <c r="BI81" i="1"/>
  <c r="BJ81" i="1"/>
  <c r="BK81" i="1"/>
  <c r="BL81" i="1"/>
  <c r="BM81" i="1"/>
  <c r="BN81" i="1"/>
  <c r="BO81" i="1"/>
  <c r="BP81" i="1"/>
  <c r="BP136" i="1" s="1"/>
  <c r="BS81" i="1"/>
  <c r="BT81" i="1"/>
  <c r="CA81" i="1"/>
  <c r="CS81" i="1"/>
  <c r="CT81" i="1"/>
  <c r="CU81" i="1"/>
  <c r="CV81" i="1"/>
  <c r="CX81" i="1"/>
  <c r="CY81" i="1"/>
  <c r="CZ81" i="1"/>
  <c r="DA81" i="1"/>
  <c r="DB81" i="1"/>
  <c r="DC81" i="1"/>
  <c r="DD81" i="1"/>
  <c r="DE81" i="1"/>
  <c r="DF81" i="1"/>
  <c r="DG81" i="1"/>
  <c r="DH81" i="1"/>
  <c r="DJ81" i="1"/>
  <c r="DK81" i="1"/>
  <c r="DL81" i="1"/>
  <c r="DN81" i="1"/>
  <c r="T82" i="1"/>
  <c r="AD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N82" i="1"/>
  <c r="BO82" i="1"/>
  <c r="BP82" i="1"/>
  <c r="BS82" i="1"/>
  <c r="BT82" i="1"/>
  <c r="BV82" i="1"/>
  <c r="CS82" i="1"/>
  <c r="CT82" i="1"/>
  <c r="CU82" i="1"/>
  <c r="CV82" i="1"/>
  <c r="CW82" i="1"/>
  <c r="CX82" i="1"/>
  <c r="CY82" i="1"/>
  <c r="CZ82" i="1"/>
  <c r="DA82" i="1"/>
  <c r="DB82" i="1"/>
  <c r="DC82" i="1"/>
  <c r="DD82" i="1"/>
  <c r="DF82" i="1"/>
  <c r="DG82" i="1"/>
  <c r="DH82" i="1"/>
  <c r="DJ82" i="1"/>
  <c r="DK82" i="1"/>
  <c r="DL82" i="1"/>
  <c r="G83" i="1"/>
  <c r="AI83" i="1"/>
  <c r="BE83" i="1" s="1"/>
  <c r="AQ83" i="1"/>
  <c r="BM83" i="1" s="1"/>
  <c r="BA83" i="1"/>
  <c r="BB83" i="1"/>
  <c r="BC83" i="1"/>
  <c r="BD83" i="1"/>
  <c r="BF83" i="1"/>
  <c r="BG83" i="1"/>
  <c r="BH83" i="1"/>
  <c r="BI83" i="1"/>
  <c r="BJ83" i="1"/>
  <c r="BK83" i="1"/>
  <c r="BL83" i="1"/>
  <c r="BN83" i="1"/>
  <c r="BO83" i="1"/>
  <c r="BP83" i="1"/>
  <c r="BR83" i="1"/>
  <c r="BS83" i="1"/>
  <c r="BT83" i="1"/>
  <c r="CI83" i="1"/>
  <c r="BV83" i="1" s="1"/>
  <c r="BU83" i="1" s="1"/>
  <c r="CQ83" i="1" s="1"/>
  <c r="CS83" i="1"/>
  <c r="CT83" i="1"/>
  <c r="CU83" i="1"/>
  <c r="CV83" i="1"/>
  <c r="CW83" i="1"/>
  <c r="CX83" i="1"/>
  <c r="CY83" i="1"/>
  <c r="CZ83" i="1"/>
  <c r="DA83" i="1"/>
  <c r="DB83" i="1"/>
  <c r="DC83" i="1"/>
  <c r="DD83" i="1"/>
  <c r="DF83" i="1"/>
  <c r="DG83" i="1"/>
  <c r="DH83" i="1"/>
  <c r="DJ83" i="1"/>
  <c r="DK83" i="1"/>
  <c r="DL83" i="1"/>
  <c r="DN83" i="1"/>
  <c r="G84" i="1"/>
  <c r="AD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S84" i="1"/>
  <c r="BT84" i="1"/>
  <c r="BV84" i="1"/>
  <c r="BU84" i="1" s="1"/>
  <c r="CQ84" i="1" s="1"/>
  <c r="CS84" i="1"/>
  <c r="CT84" i="1"/>
  <c r="CU84" i="1"/>
  <c r="CV84" i="1"/>
  <c r="CW84" i="1"/>
  <c r="CX84" i="1"/>
  <c r="CY84" i="1"/>
  <c r="CZ84" i="1"/>
  <c r="CR84" i="1" s="1"/>
  <c r="DP84" i="1" s="1"/>
  <c r="DA84" i="1"/>
  <c r="DB84" i="1"/>
  <c r="DC84" i="1"/>
  <c r="DD84" i="1"/>
  <c r="DE84" i="1"/>
  <c r="DF84" i="1"/>
  <c r="DG84" i="1"/>
  <c r="DH84" i="1"/>
  <c r="DJ84" i="1"/>
  <c r="DK84" i="1"/>
  <c r="DL84" i="1"/>
  <c r="DN84" i="1"/>
  <c r="G85" i="1"/>
  <c r="AC85" i="1"/>
  <c r="AY85" i="1" s="1"/>
  <c r="AD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R85" i="1"/>
  <c r="BS85" i="1"/>
  <c r="BT85" i="1"/>
  <c r="BU85" i="1"/>
  <c r="BV85" i="1"/>
  <c r="CQ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J85" i="1"/>
  <c r="DK85" i="1"/>
  <c r="DL85" i="1"/>
  <c r="DN85" i="1"/>
  <c r="G86" i="1"/>
  <c r="AI86" i="1"/>
  <c r="AD86" i="1" s="1"/>
  <c r="BA86" i="1"/>
  <c r="BB86" i="1"/>
  <c r="BC86" i="1"/>
  <c r="BD86" i="1"/>
  <c r="BF86" i="1"/>
  <c r="BG86" i="1"/>
  <c r="BH86" i="1"/>
  <c r="BI86" i="1"/>
  <c r="BJ86" i="1"/>
  <c r="BK86" i="1"/>
  <c r="BL86" i="1"/>
  <c r="BM86" i="1"/>
  <c r="BN86" i="1"/>
  <c r="BO86" i="1"/>
  <c r="BP86" i="1"/>
  <c r="BS86" i="1"/>
  <c r="BT86" i="1"/>
  <c r="CA86" i="1"/>
  <c r="CS86" i="1"/>
  <c r="CT86" i="1"/>
  <c r="CU86" i="1"/>
  <c r="CV86" i="1"/>
  <c r="CX86" i="1"/>
  <c r="CY86" i="1"/>
  <c r="CZ86" i="1"/>
  <c r="DA86" i="1"/>
  <c r="DB86" i="1"/>
  <c r="DC86" i="1"/>
  <c r="DD86" i="1"/>
  <c r="DE86" i="1"/>
  <c r="DF86" i="1"/>
  <c r="DG86" i="1"/>
  <c r="DH86" i="1"/>
  <c r="DJ86" i="1"/>
  <c r="DK86" i="1"/>
  <c r="DL86" i="1"/>
  <c r="DN86" i="1"/>
  <c r="G87" i="1"/>
  <c r="AI87" i="1"/>
  <c r="AD87" i="1" s="1"/>
  <c r="BA87" i="1"/>
  <c r="BB87" i="1"/>
  <c r="BC87" i="1"/>
  <c r="BD87" i="1"/>
  <c r="BF87" i="1"/>
  <c r="BG87" i="1"/>
  <c r="BH87" i="1"/>
  <c r="BI87" i="1"/>
  <c r="BJ87" i="1"/>
  <c r="BK87" i="1"/>
  <c r="BL87" i="1"/>
  <c r="BM87" i="1"/>
  <c r="BN87" i="1"/>
  <c r="BO87" i="1"/>
  <c r="BP87" i="1"/>
  <c r="BS87" i="1"/>
  <c r="BT87" i="1"/>
  <c r="CA87" i="1"/>
  <c r="CS87" i="1"/>
  <c r="CT87" i="1"/>
  <c r="CU87" i="1"/>
  <c r="CV87" i="1"/>
  <c r="CX87" i="1"/>
  <c r="CY87" i="1"/>
  <c r="CZ87" i="1"/>
  <c r="DA87" i="1"/>
  <c r="DB87" i="1"/>
  <c r="DC87" i="1"/>
  <c r="DD87" i="1"/>
  <c r="DE87" i="1"/>
  <c r="DF87" i="1"/>
  <c r="DG87" i="1"/>
  <c r="DH87" i="1"/>
  <c r="DJ87" i="1"/>
  <c r="DK87" i="1"/>
  <c r="DL87" i="1"/>
  <c r="DN87" i="1"/>
  <c r="G88" i="1"/>
  <c r="DN88" i="1" s="1"/>
  <c r="AD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S88" i="1"/>
  <c r="BT88" i="1"/>
  <c r="BV88" i="1"/>
  <c r="CS88" i="1"/>
  <c r="CT88" i="1"/>
  <c r="CU88" i="1"/>
  <c r="CV88" i="1"/>
  <c r="CW88" i="1"/>
  <c r="CX88" i="1"/>
  <c r="CY88" i="1"/>
  <c r="CZ88" i="1"/>
  <c r="DA88" i="1"/>
  <c r="DB88" i="1"/>
  <c r="DC88" i="1"/>
  <c r="DD88" i="1"/>
  <c r="DE88" i="1"/>
  <c r="DF88" i="1"/>
  <c r="DG88" i="1"/>
  <c r="DH88" i="1"/>
  <c r="DJ88" i="1"/>
  <c r="DK88" i="1"/>
  <c r="DL88" i="1"/>
  <c r="G89" i="1"/>
  <c r="DN89" i="1" s="1"/>
  <c r="AI89" i="1"/>
  <c r="AQ89" i="1"/>
  <c r="BM89" i="1" s="1"/>
  <c r="BA89" i="1"/>
  <c r="BB89" i="1"/>
  <c r="BC89" i="1"/>
  <c r="BD89" i="1"/>
  <c r="BF89" i="1"/>
  <c r="BG89" i="1"/>
  <c r="BH89" i="1"/>
  <c r="BI89" i="1"/>
  <c r="BJ89" i="1"/>
  <c r="BJ137" i="1" s="1"/>
  <c r="BK89" i="1"/>
  <c r="BL89" i="1"/>
  <c r="BN89" i="1"/>
  <c r="BO89" i="1"/>
  <c r="BP89" i="1"/>
  <c r="BR89" i="1"/>
  <c r="BS89" i="1"/>
  <c r="BT89" i="1"/>
  <c r="CA89" i="1"/>
  <c r="CW89" i="1" s="1"/>
  <c r="CI89" i="1"/>
  <c r="CS89" i="1"/>
  <c r="CT89" i="1"/>
  <c r="CU89" i="1"/>
  <c r="CV89" i="1"/>
  <c r="CX89" i="1"/>
  <c r="CY89" i="1"/>
  <c r="CZ89" i="1"/>
  <c r="DA89" i="1"/>
  <c r="DB89" i="1"/>
  <c r="DB137" i="1" s="1"/>
  <c r="DC89" i="1"/>
  <c r="DD89" i="1"/>
  <c r="DF89" i="1"/>
  <c r="DG89" i="1"/>
  <c r="DH89" i="1"/>
  <c r="DJ89" i="1"/>
  <c r="DK89" i="1"/>
  <c r="DK137" i="1" s="1"/>
  <c r="DL89" i="1"/>
  <c r="AA90" i="1"/>
  <c r="G90" i="1" s="1"/>
  <c r="DN90" i="1" s="1"/>
  <c r="AX90" i="1"/>
  <c r="BT90" i="1" s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R90" i="1"/>
  <c r="BS90" i="1"/>
  <c r="CP90" i="1"/>
  <c r="DL90" i="1" s="1"/>
  <c r="CS90" i="1"/>
  <c r="CT90" i="1"/>
  <c r="CU90" i="1"/>
  <c r="CV90" i="1"/>
  <c r="CW90" i="1"/>
  <c r="CX90" i="1"/>
  <c r="CY90" i="1"/>
  <c r="CZ90" i="1"/>
  <c r="DA90" i="1"/>
  <c r="DB90" i="1"/>
  <c r="DC90" i="1"/>
  <c r="DD90" i="1"/>
  <c r="DE90" i="1"/>
  <c r="DF90" i="1"/>
  <c r="DG90" i="1"/>
  <c r="DH90" i="1"/>
  <c r="DJ90" i="1"/>
  <c r="DK90" i="1"/>
  <c r="H91" i="1"/>
  <c r="I91" i="1"/>
  <c r="I130" i="1" s="1"/>
  <c r="J91" i="1"/>
  <c r="K91" i="1"/>
  <c r="M91" i="1"/>
  <c r="N91" i="1"/>
  <c r="O91" i="1"/>
  <c r="P91" i="1"/>
  <c r="Q91" i="1"/>
  <c r="R91" i="1"/>
  <c r="S91" i="1"/>
  <c r="U91" i="1"/>
  <c r="V91" i="1"/>
  <c r="W91" i="1"/>
  <c r="X91" i="1"/>
  <c r="Y91" i="1"/>
  <c r="Z91" i="1"/>
  <c r="AF91" i="1"/>
  <c r="AG91" i="1"/>
  <c r="AH91" i="1"/>
  <c r="AJ91" i="1"/>
  <c r="AK91" i="1"/>
  <c r="AL91" i="1"/>
  <c r="AM91" i="1"/>
  <c r="AN91" i="1"/>
  <c r="AO91" i="1"/>
  <c r="AR91" i="1"/>
  <c r="AS91" i="1"/>
  <c r="AT91" i="1"/>
  <c r="AU91" i="1"/>
  <c r="AV91" i="1"/>
  <c r="AW91" i="1"/>
  <c r="BJ91" i="1"/>
  <c r="BO91" i="1"/>
  <c r="BQ91" i="1"/>
  <c r="BW91" i="1"/>
  <c r="BX91" i="1"/>
  <c r="BY91" i="1"/>
  <c r="BZ91" i="1"/>
  <c r="CC91" i="1"/>
  <c r="CD91" i="1"/>
  <c r="CE91" i="1"/>
  <c r="CF91" i="1"/>
  <c r="CG91" i="1"/>
  <c r="CJ91" i="1"/>
  <c r="CK91" i="1"/>
  <c r="CL91" i="1"/>
  <c r="CN91" i="1"/>
  <c r="CO91" i="1"/>
  <c r="DI91" i="1"/>
  <c r="DN92" i="1"/>
  <c r="DO92" i="1"/>
  <c r="DP92" i="1"/>
  <c r="G93" i="1"/>
  <c r="AT93" i="1"/>
  <c r="AD93" i="1" s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S93" i="1"/>
  <c r="BT93" i="1"/>
  <c r="CL93" i="1"/>
  <c r="BV93" i="1" s="1"/>
  <c r="CS93" i="1"/>
  <c r="CT93" i="1"/>
  <c r="CU93" i="1"/>
  <c r="CV93" i="1"/>
  <c r="CW93" i="1"/>
  <c r="CX93" i="1"/>
  <c r="CY93" i="1"/>
  <c r="CZ93" i="1"/>
  <c r="DA93" i="1"/>
  <c r="DA108" i="1" s="1"/>
  <c r="DB93" i="1"/>
  <c r="DC93" i="1"/>
  <c r="DD93" i="1"/>
  <c r="DE93" i="1"/>
  <c r="DF93" i="1"/>
  <c r="DG93" i="1"/>
  <c r="DJ93" i="1"/>
  <c r="DK93" i="1"/>
  <c r="DK108" i="1" s="1"/>
  <c r="DL93" i="1"/>
  <c r="G94" i="1"/>
  <c r="AT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S94" i="1"/>
  <c r="BT94" i="1"/>
  <c r="CL94" i="1"/>
  <c r="DH94" i="1" s="1"/>
  <c r="CS94" i="1"/>
  <c r="CT94" i="1"/>
  <c r="CU94" i="1"/>
  <c r="CV94" i="1"/>
  <c r="CV140" i="1" s="1"/>
  <c r="CW94" i="1"/>
  <c r="CX94" i="1"/>
  <c r="CY94" i="1"/>
  <c r="CZ94" i="1"/>
  <c r="DA94" i="1"/>
  <c r="DB94" i="1"/>
  <c r="DC94" i="1"/>
  <c r="DD94" i="1"/>
  <c r="DD140" i="1" s="1"/>
  <c r="DE94" i="1"/>
  <c r="DF94" i="1"/>
  <c r="DG94" i="1"/>
  <c r="DJ94" i="1"/>
  <c r="DK94" i="1"/>
  <c r="DL94" i="1"/>
  <c r="DN94" i="1"/>
  <c r="G95" i="1"/>
  <c r="AT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S95" i="1"/>
  <c r="BT95" i="1"/>
  <c r="CL95" i="1"/>
  <c r="BV95" i="1" s="1"/>
  <c r="BU95" i="1" s="1"/>
  <c r="CQ95" i="1" s="1"/>
  <c r="CS95" i="1"/>
  <c r="CT95" i="1"/>
  <c r="CU95" i="1"/>
  <c r="CV95" i="1"/>
  <c r="CW95" i="1"/>
  <c r="CX95" i="1"/>
  <c r="CY95" i="1"/>
  <c r="CZ95" i="1"/>
  <c r="DA95" i="1"/>
  <c r="DB95" i="1"/>
  <c r="DC95" i="1"/>
  <c r="DD95" i="1"/>
  <c r="DE95" i="1"/>
  <c r="DF95" i="1"/>
  <c r="DG95" i="1"/>
  <c r="DH95" i="1"/>
  <c r="DJ95" i="1"/>
  <c r="DK95" i="1"/>
  <c r="DL95" i="1"/>
  <c r="DN95" i="1"/>
  <c r="G96" i="1"/>
  <c r="AA96" i="1"/>
  <c r="AX96" i="1"/>
  <c r="AD96" i="1" s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S96" i="1"/>
  <c r="CP96" i="1"/>
  <c r="CS96" i="1"/>
  <c r="CT96" i="1"/>
  <c r="CU96" i="1"/>
  <c r="CV96" i="1"/>
  <c r="CW96" i="1"/>
  <c r="CX96" i="1"/>
  <c r="CX108" i="1" s="1"/>
  <c r="CY96" i="1"/>
  <c r="CZ96" i="1"/>
  <c r="DA96" i="1"/>
  <c r="DB96" i="1"/>
  <c r="DC96" i="1"/>
  <c r="DD96" i="1"/>
  <c r="DE96" i="1"/>
  <c r="DF96" i="1"/>
  <c r="DG96" i="1"/>
  <c r="DH96" i="1"/>
  <c r="DJ96" i="1"/>
  <c r="DK96" i="1"/>
  <c r="DN96" i="1"/>
  <c r="G97" i="1"/>
  <c r="AT97" i="1"/>
  <c r="BA97" i="1"/>
  <c r="BB97" i="1"/>
  <c r="BC97" i="1"/>
  <c r="BD97" i="1"/>
  <c r="BE97" i="1"/>
  <c r="BF97" i="1"/>
  <c r="BG97" i="1"/>
  <c r="BG108" i="1" s="1"/>
  <c r="BH97" i="1"/>
  <c r="BI97" i="1"/>
  <c r="BJ97" i="1"/>
  <c r="BK97" i="1"/>
  <c r="BL97" i="1"/>
  <c r="BM97" i="1"/>
  <c r="BN97" i="1"/>
  <c r="BO97" i="1"/>
  <c r="BS97" i="1"/>
  <c r="BT97" i="1"/>
  <c r="CL97" i="1"/>
  <c r="BV97" i="1" s="1"/>
  <c r="CS97" i="1"/>
  <c r="CT97" i="1"/>
  <c r="CU97" i="1"/>
  <c r="CV97" i="1"/>
  <c r="CW97" i="1"/>
  <c r="CX97" i="1"/>
  <c r="CY97" i="1"/>
  <c r="CZ97" i="1"/>
  <c r="DA97" i="1"/>
  <c r="DB97" i="1"/>
  <c r="DC97" i="1"/>
  <c r="DD97" i="1"/>
  <c r="DE97" i="1"/>
  <c r="DF97" i="1"/>
  <c r="DG97" i="1"/>
  <c r="DH97" i="1"/>
  <c r="DJ97" i="1"/>
  <c r="DK97" i="1"/>
  <c r="DL97" i="1"/>
  <c r="G98" i="1"/>
  <c r="AT98" i="1"/>
  <c r="AD98" i="1" s="1"/>
  <c r="AC98" i="1" s="1"/>
  <c r="AY98" i="1" s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S98" i="1"/>
  <c r="BT98" i="1"/>
  <c r="CL98" i="1"/>
  <c r="DH98" i="1" s="1"/>
  <c r="CS98" i="1"/>
  <c r="CT98" i="1"/>
  <c r="CU98" i="1"/>
  <c r="CV98" i="1"/>
  <c r="CW98" i="1"/>
  <c r="CX98" i="1"/>
  <c r="CY98" i="1"/>
  <c r="CZ98" i="1"/>
  <c r="DA98" i="1"/>
  <c r="DB98" i="1"/>
  <c r="DC98" i="1"/>
  <c r="DD98" i="1"/>
  <c r="DE98" i="1"/>
  <c r="DF98" i="1"/>
  <c r="DG98" i="1"/>
  <c r="DJ98" i="1"/>
  <c r="DK98" i="1"/>
  <c r="DL98" i="1"/>
  <c r="DN98" i="1"/>
  <c r="G99" i="1"/>
  <c r="DN99" i="1" s="1"/>
  <c r="AD99" i="1"/>
  <c r="AC99" i="1" s="1"/>
  <c r="AY99" i="1" s="1"/>
  <c r="BA99" i="1"/>
  <c r="BB99" i="1"/>
  <c r="BC99" i="1"/>
  <c r="BD99" i="1"/>
  <c r="BE99" i="1"/>
  <c r="BF99" i="1"/>
  <c r="BG99" i="1"/>
  <c r="BH99" i="1"/>
  <c r="BI99" i="1"/>
  <c r="BJ99" i="1"/>
  <c r="BK99" i="1"/>
  <c r="BK140" i="1" s="1"/>
  <c r="BL99" i="1"/>
  <c r="BM99" i="1"/>
  <c r="BN99" i="1"/>
  <c r="BO99" i="1"/>
  <c r="BP99" i="1"/>
  <c r="BS99" i="1"/>
  <c r="BT99" i="1"/>
  <c r="BU99" i="1"/>
  <c r="CQ99" i="1" s="1"/>
  <c r="BV99" i="1"/>
  <c r="CS99" i="1"/>
  <c r="CR99" i="1" s="1"/>
  <c r="DP99" i="1" s="1"/>
  <c r="CT99" i="1"/>
  <c r="CU99" i="1"/>
  <c r="CV99" i="1"/>
  <c r="CW99" i="1"/>
  <c r="CX99" i="1"/>
  <c r="CY99" i="1"/>
  <c r="CZ99" i="1"/>
  <c r="DA99" i="1"/>
  <c r="DB99" i="1"/>
  <c r="DC99" i="1"/>
  <c r="DD99" i="1"/>
  <c r="DE99" i="1"/>
  <c r="DF99" i="1"/>
  <c r="DG99" i="1"/>
  <c r="DH99" i="1"/>
  <c r="DJ99" i="1"/>
  <c r="DK99" i="1"/>
  <c r="DL99" i="1"/>
  <c r="G100" i="1"/>
  <c r="AT100" i="1"/>
  <c r="AD100" i="1" s="1"/>
  <c r="AC100" i="1" s="1"/>
  <c r="AY100" i="1" s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R100" i="1"/>
  <c r="BS100" i="1"/>
  <c r="BT100" i="1"/>
  <c r="CL100" i="1"/>
  <c r="BV100" i="1" s="1"/>
  <c r="CS100" i="1"/>
  <c r="CT100" i="1"/>
  <c r="CU100" i="1"/>
  <c r="CV100" i="1"/>
  <c r="CW100" i="1"/>
  <c r="CX100" i="1"/>
  <c r="CY100" i="1"/>
  <c r="CZ100" i="1"/>
  <c r="DA100" i="1"/>
  <c r="DB100" i="1"/>
  <c r="DC100" i="1"/>
  <c r="DD100" i="1"/>
  <c r="DE100" i="1"/>
  <c r="DF100" i="1"/>
  <c r="DG100" i="1"/>
  <c r="DH100" i="1"/>
  <c r="DJ100" i="1"/>
  <c r="DK100" i="1"/>
  <c r="DL100" i="1"/>
  <c r="DN100" i="1"/>
  <c r="AA101" i="1"/>
  <c r="G101" i="1" s="1"/>
  <c r="DN101" i="1" s="1"/>
  <c r="AT101" i="1"/>
  <c r="BA101" i="1"/>
  <c r="BB101" i="1"/>
  <c r="BC101" i="1"/>
  <c r="BD101" i="1"/>
  <c r="BE101" i="1"/>
  <c r="BF101" i="1"/>
  <c r="BG101" i="1"/>
  <c r="BH101" i="1"/>
  <c r="BI101" i="1"/>
  <c r="BJ101" i="1"/>
  <c r="BJ140" i="1" s="1"/>
  <c r="BK101" i="1"/>
  <c r="BL101" i="1"/>
  <c r="BM101" i="1"/>
  <c r="BN101" i="1"/>
  <c r="BO101" i="1"/>
  <c r="BS101" i="1"/>
  <c r="BT101" i="1"/>
  <c r="CL101" i="1"/>
  <c r="CS101" i="1"/>
  <c r="CT101" i="1"/>
  <c r="CU101" i="1"/>
  <c r="CV101" i="1"/>
  <c r="CW101" i="1"/>
  <c r="CX101" i="1"/>
  <c r="CY101" i="1"/>
  <c r="CZ101" i="1"/>
  <c r="DA101" i="1"/>
  <c r="DB101" i="1"/>
  <c r="DC101" i="1"/>
  <c r="DD101" i="1"/>
  <c r="DE101" i="1"/>
  <c r="DF101" i="1"/>
  <c r="DG101" i="1"/>
  <c r="DJ101" i="1"/>
  <c r="DK101" i="1"/>
  <c r="DL101" i="1"/>
  <c r="G102" i="1"/>
  <c r="DN102" i="1" s="1"/>
  <c r="AA102" i="1"/>
  <c r="AT102" i="1"/>
  <c r="BP102" i="1" s="1"/>
  <c r="AX102" i="1"/>
  <c r="BT102" i="1" s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S102" i="1"/>
  <c r="CL102" i="1"/>
  <c r="CP102" i="1"/>
  <c r="CS102" i="1"/>
  <c r="CT102" i="1"/>
  <c r="CU102" i="1"/>
  <c r="CV102" i="1"/>
  <c r="CW102" i="1"/>
  <c r="CX102" i="1"/>
  <c r="CY102" i="1"/>
  <c r="CY140" i="1" s="1"/>
  <c r="CZ102" i="1"/>
  <c r="DA102" i="1"/>
  <c r="DB102" i="1"/>
  <c r="DC102" i="1"/>
  <c r="DD102" i="1"/>
  <c r="DE102" i="1"/>
  <c r="DF102" i="1"/>
  <c r="DG102" i="1"/>
  <c r="DH102" i="1"/>
  <c r="DJ102" i="1"/>
  <c r="DK102" i="1"/>
  <c r="G103" i="1"/>
  <c r="AX103" i="1"/>
  <c r="BT103" i="1" s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S103" i="1"/>
  <c r="CP103" i="1"/>
  <c r="CS103" i="1"/>
  <c r="CT103" i="1"/>
  <c r="CU103" i="1"/>
  <c r="CV103" i="1"/>
  <c r="CW103" i="1"/>
  <c r="CX103" i="1"/>
  <c r="CY103" i="1"/>
  <c r="CZ103" i="1"/>
  <c r="DA103" i="1"/>
  <c r="DB103" i="1"/>
  <c r="DC103" i="1"/>
  <c r="DD103" i="1"/>
  <c r="DE103" i="1"/>
  <c r="DF103" i="1"/>
  <c r="DG103" i="1"/>
  <c r="DH103" i="1"/>
  <c r="DJ103" i="1"/>
  <c r="DK103" i="1"/>
  <c r="DN103" i="1"/>
  <c r="G104" i="1"/>
  <c r="DN104" i="1" s="1"/>
  <c r="AF104" i="1"/>
  <c r="AG104" i="1"/>
  <c r="AG140" i="1" s="1"/>
  <c r="AI104" i="1"/>
  <c r="AT104" i="1"/>
  <c r="BP104" i="1" s="1"/>
  <c r="BA104" i="1"/>
  <c r="BD104" i="1"/>
  <c r="BE104" i="1"/>
  <c r="BF104" i="1"/>
  <c r="BG104" i="1"/>
  <c r="BH104" i="1"/>
  <c r="BI104" i="1"/>
  <c r="BJ104" i="1"/>
  <c r="BK104" i="1"/>
  <c r="BL104" i="1"/>
  <c r="BL140" i="1" s="1"/>
  <c r="BM104" i="1"/>
  <c r="BN104" i="1"/>
  <c r="BO104" i="1"/>
  <c r="BS104" i="1"/>
  <c r="BT104" i="1"/>
  <c r="BX104" i="1"/>
  <c r="BV104" i="1" s="1"/>
  <c r="CS104" i="1"/>
  <c r="CU104" i="1"/>
  <c r="CV104" i="1"/>
  <c r="CW104" i="1"/>
  <c r="CX104" i="1"/>
  <c r="CY104" i="1"/>
  <c r="CZ104" i="1"/>
  <c r="DA104" i="1"/>
  <c r="DB104" i="1"/>
  <c r="DC104" i="1"/>
  <c r="DD104" i="1"/>
  <c r="DE104" i="1"/>
  <c r="DF104" i="1"/>
  <c r="DG104" i="1"/>
  <c r="DH104" i="1"/>
  <c r="DJ104" i="1"/>
  <c r="DK104" i="1"/>
  <c r="DL104" i="1"/>
  <c r="G105" i="1"/>
  <c r="DN105" i="1" s="1"/>
  <c r="AT105" i="1"/>
  <c r="AD105" i="1" s="1"/>
  <c r="AC105" i="1" s="1"/>
  <c r="AY105" i="1" s="1"/>
  <c r="BA105" i="1"/>
  <c r="BB105" i="1"/>
  <c r="BC105" i="1"/>
  <c r="BD105" i="1"/>
  <c r="BE105" i="1"/>
  <c r="BF105" i="1"/>
  <c r="BG105" i="1"/>
  <c r="BH105" i="1"/>
  <c r="BH140" i="1" s="1"/>
  <c r="BI105" i="1"/>
  <c r="BJ105" i="1"/>
  <c r="BK105" i="1"/>
  <c r="BL105" i="1"/>
  <c r="BM105" i="1"/>
  <c r="BN105" i="1"/>
  <c r="BO105" i="1"/>
  <c r="BP105" i="1"/>
  <c r="BS105" i="1"/>
  <c r="BT105" i="1"/>
  <c r="CL105" i="1"/>
  <c r="DH105" i="1" s="1"/>
  <c r="CS105" i="1"/>
  <c r="CT105" i="1"/>
  <c r="CU105" i="1"/>
  <c r="CV105" i="1"/>
  <c r="CW105" i="1"/>
  <c r="CX105" i="1"/>
  <c r="CY105" i="1"/>
  <c r="CZ105" i="1"/>
  <c r="DA105" i="1"/>
  <c r="DB105" i="1"/>
  <c r="DC105" i="1"/>
  <c r="DD105" i="1"/>
  <c r="DE105" i="1"/>
  <c r="DF105" i="1"/>
  <c r="DG105" i="1"/>
  <c r="DJ105" i="1"/>
  <c r="DK105" i="1"/>
  <c r="DL105" i="1"/>
  <c r="G106" i="1"/>
  <c r="AT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S106" i="1"/>
  <c r="BT106" i="1"/>
  <c r="CL106" i="1"/>
  <c r="BV106" i="1" s="1"/>
  <c r="CS106" i="1"/>
  <c r="CT106" i="1"/>
  <c r="CU106" i="1"/>
  <c r="CV106" i="1"/>
  <c r="CW106" i="1"/>
  <c r="CX106" i="1"/>
  <c r="CY106" i="1"/>
  <c r="CZ106" i="1"/>
  <c r="DA106" i="1"/>
  <c r="DB106" i="1"/>
  <c r="DC106" i="1"/>
  <c r="DD106" i="1"/>
  <c r="DE106" i="1"/>
  <c r="DF106" i="1"/>
  <c r="DG106" i="1"/>
  <c r="DH106" i="1"/>
  <c r="DJ106" i="1"/>
  <c r="DK106" i="1"/>
  <c r="DL106" i="1"/>
  <c r="DN106" i="1"/>
  <c r="G107" i="1"/>
  <c r="DN107" i="1" s="1"/>
  <c r="J107" i="1"/>
  <c r="BC107" i="1" s="1"/>
  <c r="V107" i="1"/>
  <c r="AS107" i="1"/>
  <c r="AS108" i="1" s="1"/>
  <c r="BA107" i="1"/>
  <c r="BB107" i="1"/>
  <c r="BD107" i="1"/>
  <c r="BE107" i="1"/>
  <c r="BF107" i="1"/>
  <c r="BG107" i="1"/>
  <c r="BH107" i="1"/>
  <c r="BI107" i="1"/>
  <c r="BJ107" i="1"/>
  <c r="BK107" i="1"/>
  <c r="BL107" i="1"/>
  <c r="BM107" i="1"/>
  <c r="BN107" i="1"/>
  <c r="BP107" i="1"/>
  <c r="BS107" i="1"/>
  <c r="BT107" i="1"/>
  <c r="CK107" i="1"/>
  <c r="CK140" i="1" s="1"/>
  <c r="CS107" i="1"/>
  <c r="CT107" i="1"/>
  <c r="CU107" i="1"/>
  <c r="CV107" i="1"/>
  <c r="CW107" i="1"/>
  <c r="CX107" i="1"/>
  <c r="CY107" i="1"/>
  <c r="CZ107" i="1"/>
  <c r="DA107" i="1"/>
  <c r="DB107" i="1"/>
  <c r="DC107" i="1"/>
  <c r="DD107" i="1"/>
  <c r="DE107" i="1"/>
  <c r="DF107" i="1"/>
  <c r="DH107" i="1"/>
  <c r="DJ107" i="1"/>
  <c r="DK107" i="1"/>
  <c r="DL107" i="1"/>
  <c r="H108" i="1"/>
  <c r="I108" i="1"/>
  <c r="J108" i="1"/>
  <c r="K108" i="1"/>
  <c r="K130" i="1" s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F108" i="1"/>
  <c r="AF130" i="1" s="1"/>
  <c r="AH108" i="1"/>
  <c r="AI108" i="1"/>
  <c r="AJ108" i="1"/>
  <c r="AK108" i="1"/>
  <c r="AL108" i="1"/>
  <c r="AM108" i="1"/>
  <c r="AM130" i="1" s="1"/>
  <c r="AN108" i="1"/>
  <c r="AN130" i="1" s="1"/>
  <c r="AO108" i="1"/>
  <c r="AP108" i="1"/>
  <c r="AQ108" i="1"/>
  <c r="AR108" i="1"/>
  <c r="AU108" i="1"/>
  <c r="AV108" i="1"/>
  <c r="AW108" i="1"/>
  <c r="BJ108" i="1"/>
  <c r="BQ108" i="1"/>
  <c r="BQ130" i="1" s="1"/>
  <c r="BR108" i="1"/>
  <c r="BW108" i="1"/>
  <c r="BY108" i="1"/>
  <c r="CA108" i="1"/>
  <c r="CB108" i="1"/>
  <c r="CD108" i="1"/>
  <c r="CE108" i="1"/>
  <c r="CF108" i="1"/>
  <c r="CG108" i="1"/>
  <c r="CH108" i="1"/>
  <c r="CI108" i="1"/>
  <c r="CJ108" i="1"/>
  <c r="CN108" i="1"/>
  <c r="CO108" i="1"/>
  <c r="CV108" i="1"/>
  <c r="CY108" i="1"/>
  <c r="DD108" i="1"/>
  <c r="DI108" i="1"/>
  <c r="J109" i="1"/>
  <c r="K109" i="1"/>
  <c r="N109" i="1"/>
  <c r="N132" i="1" s="1"/>
  <c r="N139" i="1" s="1"/>
  <c r="N141" i="1" s="1"/>
  <c r="O109" i="1"/>
  <c r="P109" i="1"/>
  <c r="R109" i="1"/>
  <c r="AA109" i="1"/>
  <c r="AG109" i="1"/>
  <c r="AD109" i="1" s="1"/>
  <c r="BA109" i="1"/>
  <c r="BB109" i="1"/>
  <c r="BD109" i="1"/>
  <c r="BE109" i="1"/>
  <c r="BF109" i="1"/>
  <c r="BH109" i="1"/>
  <c r="BI109" i="1"/>
  <c r="BJ109" i="1"/>
  <c r="BK109" i="1"/>
  <c r="BL109" i="1"/>
  <c r="BM109" i="1"/>
  <c r="BN109" i="1"/>
  <c r="BO109" i="1"/>
  <c r="BP109" i="1"/>
  <c r="BS109" i="1"/>
  <c r="BY109" i="1"/>
  <c r="CU109" i="1" s="1"/>
  <c r="CS109" i="1"/>
  <c r="CT109" i="1"/>
  <c r="CV109" i="1"/>
  <c r="CW109" i="1"/>
  <c r="CX109" i="1"/>
  <c r="CZ109" i="1"/>
  <c r="DA109" i="1"/>
  <c r="DB109" i="1"/>
  <c r="DC109" i="1"/>
  <c r="DD109" i="1"/>
  <c r="DE109" i="1"/>
  <c r="DF109" i="1"/>
  <c r="DG109" i="1"/>
  <c r="DH109" i="1"/>
  <c r="DJ109" i="1"/>
  <c r="DK109" i="1"/>
  <c r="Q110" i="1"/>
  <c r="R110" i="1"/>
  <c r="AA110" i="1"/>
  <c r="AG110" i="1"/>
  <c r="AO110" i="1"/>
  <c r="AX110" i="1"/>
  <c r="BT110" i="1" s="1"/>
  <c r="BA110" i="1"/>
  <c r="BB110" i="1"/>
  <c r="BD110" i="1"/>
  <c r="BE110" i="1"/>
  <c r="BF110" i="1"/>
  <c r="BG110" i="1"/>
  <c r="BH110" i="1"/>
  <c r="BI110" i="1"/>
  <c r="BL110" i="1"/>
  <c r="BM110" i="1"/>
  <c r="BN110" i="1"/>
  <c r="BO110" i="1"/>
  <c r="BP110" i="1"/>
  <c r="BS110" i="1"/>
  <c r="BY110" i="1"/>
  <c r="CU110" i="1" s="1"/>
  <c r="CG110" i="1"/>
  <c r="CP110" i="1"/>
  <c r="CS110" i="1"/>
  <c r="CT110" i="1"/>
  <c r="CT132" i="1" s="1"/>
  <c r="CV110" i="1"/>
  <c r="CW110" i="1"/>
  <c r="CX110" i="1"/>
  <c r="CY110" i="1"/>
  <c r="CZ110" i="1"/>
  <c r="DA110" i="1"/>
  <c r="DD110" i="1"/>
  <c r="DE110" i="1"/>
  <c r="DF110" i="1"/>
  <c r="DG110" i="1"/>
  <c r="DH110" i="1"/>
  <c r="DJ110" i="1"/>
  <c r="DK110" i="1"/>
  <c r="G111" i="1"/>
  <c r="DN111" i="1" s="1"/>
  <c r="R111" i="1"/>
  <c r="AH111" i="1"/>
  <c r="AO111" i="1"/>
  <c r="BK111" i="1" s="1"/>
  <c r="BA111" i="1"/>
  <c r="BB111" i="1"/>
  <c r="BC111" i="1"/>
  <c r="BE111" i="1"/>
  <c r="BF111" i="1"/>
  <c r="BG111" i="1"/>
  <c r="BH111" i="1"/>
  <c r="BI111" i="1"/>
  <c r="BJ111" i="1"/>
  <c r="BL111" i="1"/>
  <c r="BL132" i="1" s="1"/>
  <c r="BM111" i="1"/>
  <c r="BN111" i="1"/>
  <c r="BO111" i="1"/>
  <c r="BP111" i="1"/>
  <c r="BS111" i="1"/>
  <c r="BT111" i="1"/>
  <c r="BZ111" i="1"/>
  <c r="BZ128" i="1" s="1"/>
  <c r="BZ130" i="1" s="1"/>
  <c r="CG111" i="1"/>
  <c r="CS111" i="1"/>
  <c r="CT111" i="1"/>
  <c r="CU111" i="1"/>
  <c r="CW111" i="1"/>
  <c r="CW132" i="1" s="1"/>
  <c r="CX111" i="1"/>
  <c r="CY111" i="1"/>
  <c r="CZ111" i="1"/>
  <c r="DA111" i="1"/>
  <c r="DB111" i="1"/>
  <c r="DD111" i="1"/>
  <c r="DE111" i="1"/>
  <c r="DF111" i="1"/>
  <c r="DG111" i="1"/>
  <c r="DH111" i="1"/>
  <c r="DJ111" i="1"/>
  <c r="DK111" i="1"/>
  <c r="DL111" i="1"/>
  <c r="R112" i="1"/>
  <c r="AA112" i="1"/>
  <c r="AG112" i="1"/>
  <c r="BC112" i="1" s="1"/>
  <c r="AO112" i="1"/>
  <c r="AX112" i="1"/>
  <c r="BA112" i="1"/>
  <c r="BB112" i="1"/>
  <c r="BD112" i="1"/>
  <c r="BE112" i="1"/>
  <c r="BF112" i="1"/>
  <c r="BF133" i="1" s="1"/>
  <c r="BG112" i="1"/>
  <c r="BH112" i="1"/>
  <c r="BI112" i="1"/>
  <c r="BJ112" i="1"/>
  <c r="BL112" i="1"/>
  <c r="BM112" i="1"/>
  <c r="BN112" i="1"/>
  <c r="BO112" i="1"/>
  <c r="BP112" i="1"/>
  <c r="BP133" i="1" s="1"/>
  <c r="BS112" i="1"/>
  <c r="BY112" i="1"/>
  <c r="CP112" i="1"/>
  <c r="DL112" i="1" s="1"/>
  <c r="CS112" i="1"/>
  <c r="CT112" i="1"/>
  <c r="CV112" i="1"/>
  <c r="CW112" i="1"/>
  <c r="CX112" i="1"/>
  <c r="CY112" i="1"/>
  <c r="CZ112" i="1"/>
  <c r="DA112" i="1"/>
  <c r="DB112" i="1"/>
  <c r="DD112" i="1"/>
  <c r="DE112" i="1"/>
  <c r="DF112" i="1"/>
  <c r="DG112" i="1"/>
  <c r="DH112" i="1"/>
  <c r="DJ112" i="1"/>
  <c r="DK112" i="1"/>
  <c r="G113" i="1"/>
  <c r="AG113" i="1"/>
  <c r="BC113" i="1" s="1"/>
  <c r="BA113" i="1"/>
  <c r="BB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S113" i="1"/>
  <c r="BT113" i="1"/>
  <c r="BY113" i="1"/>
  <c r="CU113" i="1" s="1"/>
  <c r="CS113" i="1"/>
  <c r="CS133" i="1" s="1"/>
  <c r="CT113" i="1"/>
  <c r="CT133" i="1" s="1"/>
  <c r="CV113" i="1"/>
  <c r="CW113" i="1"/>
  <c r="CX113" i="1"/>
  <c r="CY113" i="1"/>
  <c r="CZ113" i="1"/>
  <c r="DA113" i="1"/>
  <c r="DB113" i="1"/>
  <c r="DB133" i="1" s="1"/>
  <c r="DC113" i="1"/>
  <c r="DD113" i="1"/>
  <c r="DE113" i="1"/>
  <c r="DF113" i="1"/>
  <c r="DG113" i="1"/>
  <c r="DH113" i="1"/>
  <c r="DJ113" i="1"/>
  <c r="DJ133" i="1" s="1"/>
  <c r="DK113" i="1"/>
  <c r="DK133" i="1" s="1"/>
  <c r="DL113" i="1"/>
  <c r="DN113" i="1"/>
  <c r="G114" i="1"/>
  <c r="AG114" i="1"/>
  <c r="BA114" i="1"/>
  <c r="BB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S114" i="1"/>
  <c r="BT114" i="1"/>
  <c r="BY114" i="1"/>
  <c r="CS114" i="1"/>
  <c r="CT114" i="1"/>
  <c r="CV114" i="1"/>
  <c r="CW114" i="1"/>
  <c r="CX114" i="1"/>
  <c r="CY114" i="1"/>
  <c r="CZ114" i="1"/>
  <c r="DA114" i="1"/>
  <c r="DB114" i="1"/>
  <c r="DC114" i="1"/>
  <c r="DD114" i="1"/>
  <c r="DE114" i="1"/>
  <c r="DF114" i="1"/>
  <c r="DG114" i="1"/>
  <c r="DH114" i="1"/>
  <c r="DJ114" i="1"/>
  <c r="DK114" i="1"/>
  <c r="DL114" i="1"/>
  <c r="DN114" i="1"/>
  <c r="AA115" i="1"/>
  <c r="AG115" i="1"/>
  <c r="BC115" i="1" s="1"/>
  <c r="AX115" i="1"/>
  <c r="BT115" i="1" s="1"/>
  <c r="BA115" i="1"/>
  <c r="BB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S115" i="1"/>
  <c r="BY115" i="1"/>
  <c r="CG115" i="1"/>
  <c r="CG133" i="1" s="1"/>
  <c r="CP115" i="1"/>
  <c r="CS115" i="1"/>
  <c r="CT115" i="1"/>
  <c r="CV115" i="1"/>
  <c r="CW115" i="1"/>
  <c r="CX115" i="1"/>
  <c r="CX128" i="1" s="1"/>
  <c r="CY115" i="1"/>
  <c r="CZ115" i="1"/>
  <c r="DA115" i="1"/>
  <c r="DB115" i="1"/>
  <c r="DD115" i="1"/>
  <c r="DE115" i="1"/>
  <c r="DF115" i="1"/>
  <c r="DG115" i="1"/>
  <c r="DH115" i="1"/>
  <c r="DJ115" i="1"/>
  <c r="DK115" i="1"/>
  <c r="G116" i="1"/>
  <c r="AA116" i="1"/>
  <c r="AX116" i="1"/>
  <c r="BA116" i="1"/>
  <c r="BB116" i="1"/>
  <c r="BC116" i="1"/>
  <c r="BD116" i="1"/>
  <c r="BD133" i="1" s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S116" i="1"/>
  <c r="BV116" i="1"/>
  <c r="CS116" i="1"/>
  <c r="CT116" i="1"/>
  <c r="CU116" i="1"/>
  <c r="CV116" i="1"/>
  <c r="CW116" i="1"/>
  <c r="CX116" i="1"/>
  <c r="CY116" i="1"/>
  <c r="CZ116" i="1"/>
  <c r="DA116" i="1"/>
  <c r="DB116" i="1"/>
  <c r="DC116" i="1"/>
  <c r="DD116" i="1"/>
  <c r="DE116" i="1"/>
  <c r="DF116" i="1"/>
  <c r="DG116" i="1"/>
  <c r="DH116" i="1"/>
  <c r="DJ116" i="1"/>
  <c r="DK116" i="1"/>
  <c r="DL116" i="1"/>
  <c r="G117" i="1"/>
  <c r="AD117" i="1"/>
  <c r="AC117" i="1" s="1"/>
  <c r="AY117" i="1" s="1"/>
  <c r="BA117" i="1"/>
  <c r="BB117" i="1"/>
  <c r="BC117" i="1"/>
  <c r="BD117" i="1"/>
  <c r="BE117" i="1"/>
  <c r="BF117" i="1"/>
  <c r="BG117" i="1"/>
  <c r="BH117" i="1"/>
  <c r="BI117" i="1"/>
  <c r="BI133" i="1" s="1"/>
  <c r="BJ117" i="1"/>
  <c r="BK117" i="1"/>
  <c r="BL117" i="1"/>
  <c r="BM117" i="1"/>
  <c r="BN117" i="1"/>
  <c r="BO117" i="1"/>
  <c r="BP117" i="1"/>
  <c r="BS117" i="1"/>
  <c r="BS133" i="1" s="1"/>
  <c r="BT117" i="1"/>
  <c r="BU117" i="1"/>
  <c r="BV117" i="1"/>
  <c r="CQ117" i="1"/>
  <c r="CS117" i="1"/>
  <c r="CT117" i="1"/>
  <c r="CU117" i="1"/>
  <c r="CV117" i="1"/>
  <c r="CW117" i="1"/>
  <c r="CX117" i="1"/>
  <c r="CY117" i="1"/>
  <c r="CY133" i="1" s="1"/>
  <c r="CZ117" i="1"/>
  <c r="DA117" i="1"/>
  <c r="DB117" i="1"/>
  <c r="DC117" i="1"/>
  <c r="DD117" i="1"/>
  <c r="DE117" i="1"/>
  <c r="DF117" i="1"/>
  <c r="DG117" i="1"/>
  <c r="DH117" i="1"/>
  <c r="DJ117" i="1"/>
  <c r="DK117" i="1"/>
  <c r="DL117" i="1"/>
  <c r="DN117" i="1"/>
  <c r="G118" i="1"/>
  <c r="AX118" i="1"/>
  <c r="BA118" i="1"/>
  <c r="BB118" i="1"/>
  <c r="BC118" i="1"/>
  <c r="BD118" i="1"/>
  <c r="BE118" i="1"/>
  <c r="BF118" i="1"/>
  <c r="BG118" i="1"/>
  <c r="BG133" i="1" s="1"/>
  <c r="BH118" i="1"/>
  <c r="BI118" i="1"/>
  <c r="BJ118" i="1"/>
  <c r="BK118" i="1"/>
  <c r="BL118" i="1"/>
  <c r="BM118" i="1"/>
  <c r="BN118" i="1"/>
  <c r="BO118" i="1"/>
  <c r="BP118" i="1"/>
  <c r="BS118" i="1"/>
  <c r="CP118" i="1"/>
  <c r="DL118" i="1" s="1"/>
  <c r="CS118" i="1"/>
  <c r="CT118" i="1"/>
  <c r="CU118" i="1"/>
  <c r="CV118" i="1"/>
  <c r="CW118" i="1"/>
  <c r="CX118" i="1"/>
  <c r="CY118" i="1"/>
  <c r="CZ118" i="1"/>
  <c r="DA118" i="1"/>
  <c r="DB118" i="1"/>
  <c r="DC118" i="1"/>
  <c r="DD118" i="1"/>
  <c r="DE118" i="1"/>
  <c r="DF118" i="1"/>
  <c r="DG118" i="1"/>
  <c r="DH118" i="1"/>
  <c r="DJ118" i="1"/>
  <c r="DK118" i="1"/>
  <c r="DN118" i="1"/>
  <c r="J119" i="1"/>
  <c r="V119" i="1"/>
  <c r="AD119" i="1"/>
  <c r="BA119" i="1"/>
  <c r="BB119" i="1"/>
  <c r="BC119" i="1"/>
  <c r="BD119" i="1"/>
  <c r="BE119" i="1"/>
  <c r="BF119" i="1"/>
  <c r="BG119" i="1"/>
  <c r="BH119" i="1"/>
  <c r="BH133" i="1" s="1"/>
  <c r="BI119" i="1"/>
  <c r="BJ119" i="1"/>
  <c r="BK119" i="1"/>
  <c r="BL119" i="1"/>
  <c r="BM119" i="1"/>
  <c r="BN119" i="1"/>
  <c r="BP119" i="1"/>
  <c r="BS119" i="1"/>
  <c r="BT119" i="1"/>
  <c r="BY119" i="1"/>
  <c r="BV119" i="1" s="1"/>
  <c r="CS119" i="1"/>
  <c r="CT119" i="1"/>
  <c r="CV119" i="1"/>
  <c r="CW119" i="1"/>
  <c r="CX119" i="1"/>
  <c r="CY119" i="1"/>
  <c r="CZ119" i="1"/>
  <c r="DA119" i="1"/>
  <c r="DB119" i="1"/>
  <c r="DC119" i="1"/>
  <c r="DD119" i="1"/>
  <c r="DE119" i="1"/>
  <c r="DF119" i="1"/>
  <c r="DH119" i="1"/>
  <c r="DJ119" i="1"/>
  <c r="DK119" i="1"/>
  <c r="DL119" i="1"/>
  <c r="G120" i="1"/>
  <c r="AQ120" i="1"/>
  <c r="AD120" i="1" s="1"/>
  <c r="AC120" i="1" s="1"/>
  <c r="AY120" i="1" s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N120" i="1"/>
  <c r="BO120" i="1"/>
  <c r="BP120" i="1"/>
  <c r="BR120" i="1"/>
  <c r="BS120" i="1"/>
  <c r="BT120" i="1"/>
  <c r="CI120" i="1"/>
  <c r="CS120" i="1"/>
  <c r="CT120" i="1"/>
  <c r="CU120" i="1"/>
  <c r="CV120" i="1"/>
  <c r="CW120" i="1"/>
  <c r="CX120" i="1"/>
  <c r="CY120" i="1"/>
  <c r="CZ120" i="1"/>
  <c r="DA120" i="1"/>
  <c r="DB120" i="1"/>
  <c r="DC120" i="1"/>
  <c r="DD120" i="1"/>
  <c r="DF120" i="1"/>
  <c r="DG120" i="1"/>
  <c r="DH120" i="1"/>
  <c r="DJ120" i="1"/>
  <c r="DK120" i="1"/>
  <c r="DL120" i="1"/>
  <c r="DN120" i="1"/>
  <c r="G121" i="1"/>
  <c r="DN121" i="1" s="1"/>
  <c r="U121" i="1"/>
  <c r="AR121" i="1"/>
  <c r="AR138" i="1" s="1"/>
  <c r="AV121" i="1"/>
  <c r="AV128" i="1" s="1"/>
  <c r="CJ121" i="1"/>
  <c r="CJ128" i="1" s="1"/>
  <c r="CN121" i="1"/>
  <c r="DJ121" i="1" s="1"/>
  <c r="DJ138" i="1" s="1"/>
  <c r="DF121" i="1"/>
  <c r="DF138" i="1" s="1"/>
  <c r="G122" i="1"/>
  <c r="DN122" i="1" s="1"/>
  <c r="AI122" i="1"/>
  <c r="BE122" i="1" s="1"/>
  <c r="BA122" i="1"/>
  <c r="BB122" i="1"/>
  <c r="BC122" i="1"/>
  <c r="BD122" i="1"/>
  <c r="BF122" i="1"/>
  <c r="BG122" i="1"/>
  <c r="BH122" i="1"/>
  <c r="BI122" i="1"/>
  <c r="BJ122" i="1"/>
  <c r="BK122" i="1"/>
  <c r="BL122" i="1"/>
  <c r="BM122" i="1"/>
  <c r="BN122" i="1"/>
  <c r="BO122" i="1"/>
  <c r="BO136" i="1" s="1"/>
  <c r="BP122" i="1"/>
  <c r="BS122" i="1"/>
  <c r="BT122" i="1"/>
  <c r="CA122" i="1"/>
  <c r="CS122" i="1"/>
  <c r="CT122" i="1"/>
  <c r="CU122" i="1"/>
  <c r="CV122" i="1"/>
  <c r="CX122" i="1"/>
  <c r="CY122" i="1"/>
  <c r="CZ122" i="1"/>
  <c r="CZ136" i="1" s="1"/>
  <c r="DA122" i="1"/>
  <c r="DB122" i="1"/>
  <c r="DC122" i="1"/>
  <c r="DD122" i="1"/>
  <c r="DE122" i="1"/>
  <c r="DF122" i="1"/>
  <c r="DG122" i="1"/>
  <c r="DH122" i="1"/>
  <c r="DH136" i="1" s="1"/>
  <c r="DJ122" i="1"/>
  <c r="DK122" i="1"/>
  <c r="DL122" i="1"/>
  <c r="G123" i="1"/>
  <c r="AI123" i="1"/>
  <c r="BA123" i="1"/>
  <c r="BB123" i="1"/>
  <c r="BC123" i="1"/>
  <c r="BC136" i="1" s="1"/>
  <c r="BD123" i="1"/>
  <c r="BF123" i="1"/>
  <c r="BG123" i="1"/>
  <c r="BH123" i="1"/>
  <c r="BH136" i="1" s="1"/>
  <c r="BI123" i="1"/>
  <c r="BJ123" i="1"/>
  <c r="BK123" i="1"/>
  <c r="BK136" i="1" s="1"/>
  <c r="BL123" i="1"/>
  <c r="BM123" i="1"/>
  <c r="BN123" i="1"/>
  <c r="BO123" i="1"/>
  <c r="BP123" i="1"/>
  <c r="BP135" i="1" s="1"/>
  <c r="BS123" i="1"/>
  <c r="BT123" i="1"/>
  <c r="BU123" i="1"/>
  <c r="CQ123" i="1" s="1"/>
  <c r="BV123" i="1"/>
  <c r="CS123" i="1"/>
  <c r="CT123" i="1"/>
  <c r="CU123" i="1"/>
  <c r="CV123" i="1"/>
  <c r="CW123" i="1"/>
  <c r="CX123" i="1"/>
  <c r="CY123" i="1"/>
  <c r="CZ123" i="1"/>
  <c r="DA123" i="1"/>
  <c r="DB123" i="1"/>
  <c r="DC123" i="1"/>
  <c r="DC136" i="1" s="1"/>
  <c r="DD123" i="1"/>
  <c r="DE123" i="1"/>
  <c r="DF123" i="1"/>
  <c r="DG123" i="1"/>
  <c r="DH123" i="1"/>
  <c r="DJ123" i="1"/>
  <c r="DK123" i="1"/>
  <c r="DL123" i="1"/>
  <c r="DN123" i="1"/>
  <c r="G124" i="1"/>
  <c r="AD124" i="1"/>
  <c r="BA124" i="1"/>
  <c r="BB124" i="1"/>
  <c r="BB136" i="1" s="1"/>
  <c r="BC124" i="1"/>
  <c r="BD124" i="1"/>
  <c r="BE124" i="1"/>
  <c r="BF124" i="1"/>
  <c r="BG124" i="1"/>
  <c r="BH124" i="1"/>
  <c r="BI124" i="1"/>
  <c r="BI128" i="1" s="1"/>
  <c r="BJ124" i="1"/>
  <c r="BK124" i="1"/>
  <c r="BL124" i="1"/>
  <c r="BL136" i="1" s="1"/>
  <c r="BM124" i="1"/>
  <c r="BN124" i="1"/>
  <c r="BO124" i="1"/>
  <c r="BP124" i="1"/>
  <c r="BS124" i="1"/>
  <c r="BS136" i="1" s="1"/>
  <c r="BT124" i="1"/>
  <c r="BV124" i="1"/>
  <c r="CS124" i="1"/>
  <c r="CT124" i="1"/>
  <c r="CU124" i="1"/>
  <c r="CV124" i="1"/>
  <c r="CW124" i="1"/>
  <c r="CX124" i="1"/>
  <c r="CY124" i="1"/>
  <c r="CY136" i="1" s="1"/>
  <c r="CZ124" i="1"/>
  <c r="DA124" i="1"/>
  <c r="DA136" i="1" s="1"/>
  <c r="DB124" i="1"/>
  <c r="DC124" i="1"/>
  <c r="DD124" i="1"/>
  <c r="DE124" i="1"/>
  <c r="DF124" i="1"/>
  <c r="DG124" i="1"/>
  <c r="DH124" i="1"/>
  <c r="DJ124" i="1"/>
  <c r="DJ136" i="1" s="1"/>
  <c r="DK124" i="1"/>
  <c r="DL124" i="1"/>
  <c r="G125" i="1"/>
  <c r="DN125" i="1" s="1"/>
  <c r="AI125" i="1"/>
  <c r="BA125" i="1"/>
  <c r="BB125" i="1"/>
  <c r="BC125" i="1"/>
  <c r="BD125" i="1"/>
  <c r="BF125" i="1"/>
  <c r="BG125" i="1"/>
  <c r="BH125" i="1"/>
  <c r="BI125" i="1"/>
  <c r="BJ125" i="1"/>
  <c r="BK125" i="1"/>
  <c r="BL125" i="1"/>
  <c r="BM125" i="1"/>
  <c r="BN125" i="1"/>
  <c r="BO125" i="1"/>
  <c r="BP125" i="1"/>
  <c r="BS125" i="1"/>
  <c r="BT125" i="1"/>
  <c r="CA125" i="1"/>
  <c r="CS125" i="1"/>
  <c r="CT125" i="1"/>
  <c r="CU125" i="1"/>
  <c r="CV125" i="1"/>
  <c r="CX125" i="1"/>
  <c r="CY125" i="1"/>
  <c r="CZ125" i="1"/>
  <c r="DA125" i="1"/>
  <c r="DB125" i="1"/>
  <c r="DC125" i="1"/>
  <c r="DD125" i="1"/>
  <c r="DE125" i="1"/>
  <c r="DF125" i="1"/>
  <c r="DG125" i="1"/>
  <c r="DH125" i="1"/>
  <c r="DJ125" i="1"/>
  <c r="DK125" i="1"/>
  <c r="DL125" i="1"/>
  <c r="G126" i="1"/>
  <c r="AI126" i="1"/>
  <c r="BA126" i="1"/>
  <c r="BB126" i="1"/>
  <c r="BC126" i="1"/>
  <c r="BD126" i="1"/>
  <c r="BF126" i="1"/>
  <c r="BG126" i="1"/>
  <c r="BH126" i="1"/>
  <c r="BI126" i="1"/>
  <c r="BJ126" i="1"/>
  <c r="BK126" i="1"/>
  <c r="BL126" i="1"/>
  <c r="BM126" i="1"/>
  <c r="BN126" i="1"/>
  <c r="BO126" i="1"/>
  <c r="BP126" i="1"/>
  <c r="BS126" i="1"/>
  <c r="BT126" i="1"/>
  <c r="CA126" i="1"/>
  <c r="CS126" i="1"/>
  <c r="CT126" i="1"/>
  <c r="CU126" i="1"/>
  <c r="CV126" i="1"/>
  <c r="CX126" i="1"/>
  <c r="CY126" i="1"/>
  <c r="CZ126" i="1"/>
  <c r="DA126" i="1"/>
  <c r="DB126" i="1"/>
  <c r="DC126" i="1"/>
  <c r="DD126" i="1"/>
  <c r="DE126" i="1"/>
  <c r="DF126" i="1"/>
  <c r="DG126" i="1"/>
  <c r="DH126" i="1"/>
  <c r="DJ126" i="1"/>
  <c r="DK126" i="1"/>
  <c r="DL126" i="1"/>
  <c r="DN126" i="1"/>
  <c r="AA127" i="1"/>
  <c r="AA134" i="1" s="1"/>
  <c r="AI127" i="1"/>
  <c r="BA127" i="1"/>
  <c r="BB127" i="1"/>
  <c r="BC127" i="1"/>
  <c r="BD127" i="1"/>
  <c r="BF127" i="1"/>
  <c r="BG127" i="1"/>
  <c r="BG134" i="1" s="1"/>
  <c r="BH127" i="1"/>
  <c r="BI127" i="1"/>
  <c r="BJ127" i="1"/>
  <c r="BK127" i="1"/>
  <c r="BL127" i="1"/>
  <c r="BL134" i="1" s="1"/>
  <c r="BM127" i="1"/>
  <c r="BN127" i="1"/>
  <c r="BO127" i="1"/>
  <c r="BO134" i="1" s="1"/>
  <c r="BP127" i="1"/>
  <c r="BS127" i="1"/>
  <c r="CA127" i="1"/>
  <c r="CW127" i="1" s="1"/>
  <c r="CS127" i="1"/>
  <c r="CT127" i="1"/>
  <c r="CU127" i="1"/>
  <c r="CV127" i="1"/>
  <c r="CX127" i="1"/>
  <c r="CY127" i="1"/>
  <c r="CZ127" i="1"/>
  <c r="CZ134" i="1" s="1"/>
  <c r="DA127" i="1"/>
  <c r="DA134" i="1" s="1"/>
  <c r="DB127" i="1"/>
  <c r="DC127" i="1"/>
  <c r="DD127" i="1"/>
  <c r="DE127" i="1"/>
  <c r="DF127" i="1"/>
  <c r="DG127" i="1"/>
  <c r="DH127" i="1"/>
  <c r="DH134" i="1" s="1"/>
  <c r="DJ127" i="1"/>
  <c r="DJ134" i="1" s="1"/>
  <c r="DK127" i="1"/>
  <c r="H128" i="1"/>
  <c r="H130" i="1" s="1"/>
  <c r="I128" i="1"/>
  <c r="J128" i="1"/>
  <c r="K128" i="1"/>
  <c r="L128" i="1"/>
  <c r="M128" i="1"/>
  <c r="O128" i="1"/>
  <c r="O130" i="1" s="1"/>
  <c r="P128" i="1"/>
  <c r="P130" i="1" s="1"/>
  <c r="Q128" i="1"/>
  <c r="Q130" i="1" s="1"/>
  <c r="S128" i="1"/>
  <c r="T128" i="1"/>
  <c r="U128" i="1"/>
  <c r="W128" i="1"/>
  <c r="X128" i="1"/>
  <c r="X130" i="1" s="1"/>
  <c r="Y128" i="1"/>
  <c r="Y130" i="1" s="1"/>
  <c r="Z128" i="1"/>
  <c r="AF128" i="1"/>
  <c r="AJ128" i="1"/>
  <c r="AK128" i="1"/>
  <c r="AL128" i="1"/>
  <c r="AL130" i="1" s="1"/>
  <c r="AM128" i="1"/>
  <c r="AN128" i="1"/>
  <c r="AP128" i="1"/>
  <c r="AS128" i="1"/>
  <c r="AT128" i="1"/>
  <c r="AU128" i="1"/>
  <c r="AW128" i="1"/>
  <c r="BQ128" i="1"/>
  <c r="BS128" i="1"/>
  <c r="BW128" i="1"/>
  <c r="BW130" i="1" s="1"/>
  <c r="BX128" i="1"/>
  <c r="CB128" i="1"/>
  <c r="CC128" i="1"/>
  <c r="CD128" i="1"/>
  <c r="CD130" i="1" s="1"/>
  <c r="CE128" i="1"/>
  <c r="CE130" i="1" s="1"/>
  <c r="CF128" i="1"/>
  <c r="CH128" i="1"/>
  <c r="CK128" i="1"/>
  <c r="CL128" i="1"/>
  <c r="CO128" i="1"/>
  <c r="DI128" i="1"/>
  <c r="DN129" i="1"/>
  <c r="DO129" i="1"/>
  <c r="DP129" i="1"/>
  <c r="M130" i="1"/>
  <c r="U130" i="1"/>
  <c r="W130" i="1"/>
  <c r="AK130" i="1"/>
  <c r="AU130" i="1"/>
  <c r="CC130" i="1"/>
  <c r="CF130" i="1"/>
  <c r="CM130" i="1"/>
  <c r="DN131" i="1"/>
  <c r="DO131" i="1"/>
  <c r="DP131" i="1"/>
  <c r="H132" i="1"/>
  <c r="I132" i="1"/>
  <c r="J132" i="1"/>
  <c r="K132" i="1"/>
  <c r="K139" i="1" s="1"/>
  <c r="K141" i="1" s="1"/>
  <c r="L132" i="1"/>
  <c r="M132" i="1"/>
  <c r="O132" i="1"/>
  <c r="P132" i="1"/>
  <c r="R132" i="1"/>
  <c r="S132" i="1"/>
  <c r="T132" i="1"/>
  <c r="U132" i="1"/>
  <c r="V132" i="1"/>
  <c r="W132" i="1"/>
  <c r="Y132" i="1"/>
  <c r="Z132" i="1"/>
  <c r="AE132" i="1"/>
  <c r="AF132" i="1"/>
  <c r="AI132" i="1"/>
  <c r="AJ132" i="1"/>
  <c r="AK132" i="1"/>
  <c r="AL132" i="1"/>
  <c r="AL139" i="1" s="1"/>
  <c r="AL141" i="1" s="1"/>
  <c r="AM132" i="1"/>
  <c r="AN132" i="1"/>
  <c r="AP132" i="1"/>
  <c r="AQ132" i="1"/>
  <c r="AR132" i="1"/>
  <c r="AS132" i="1"/>
  <c r="AT132" i="1"/>
  <c r="AU132" i="1"/>
  <c r="AV132" i="1"/>
  <c r="AW132" i="1"/>
  <c r="BA132" i="1"/>
  <c r="BB132" i="1"/>
  <c r="BE132" i="1"/>
  <c r="BF132" i="1"/>
  <c r="BI132" i="1"/>
  <c r="BM132" i="1"/>
  <c r="BN132" i="1"/>
  <c r="BR132" i="1"/>
  <c r="BS132" i="1"/>
  <c r="BW132" i="1"/>
  <c r="BX132" i="1"/>
  <c r="CA132" i="1"/>
  <c r="CB132" i="1"/>
  <c r="CC132" i="1"/>
  <c r="CD132" i="1"/>
  <c r="CE132" i="1"/>
  <c r="CF132" i="1"/>
  <c r="CH132" i="1"/>
  <c r="CI132" i="1"/>
  <c r="CJ132" i="1"/>
  <c r="CK132" i="1"/>
  <c r="CL132" i="1"/>
  <c r="CM132" i="1"/>
  <c r="CN132" i="1"/>
  <c r="CO132" i="1"/>
  <c r="CS132" i="1"/>
  <c r="CX132" i="1"/>
  <c r="CZ132" i="1"/>
  <c r="DA132" i="1"/>
  <c r="DF132" i="1"/>
  <c r="DG132" i="1"/>
  <c r="DH132" i="1"/>
  <c r="DI132" i="1"/>
  <c r="DI139" i="1" s="1"/>
  <c r="DI141" i="1" s="1"/>
  <c r="DJ132" i="1"/>
  <c r="H133" i="1"/>
  <c r="I133" i="1"/>
  <c r="J133" i="1"/>
  <c r="K133" i="1"/>
  <c r="L133" i="1"/>
  <c r="M133" i="1"/>
  <c r="N133" i="1"/>
  <c r="O133" i="1"/>
  <c r="P133" i="1"/>
  <c r="Q133" i="1"/>
  <c r="S133" i="1"/>
  <c r="T133" i="1"/>
  <c r="U133" i="1"/>
  <c r="U139" i="1" s="1"/>
  <c r="U141" i="1" s="1"/>
  <c r="U142" i="1" s="1"/>
  <c r="V133" i="1"/>
  <c r="W133" i="1"/>
  <c r="Y133" i="1"/>
  <c r="Z133" i="1"/>
  <c r="Z139" i="1" s="1"/>
  <c r="Z141" i="1" s="1"/>
  <c r="AE133" i="1"/>
  <c r="AE139" i="1" s="1"/>
  <c r="AE141" i="1" s="1"/>
  <c r="AE142" i="1" s="1"/>
  <c r="AF133" i="1"/>
  <c r="AH133" i="1"/>
  <c r="AI133" i="1"/>
  <c r="AJ133" i="1"/>
  <c r="AK133" i="1"/>
  <c r="AL133" i="1"/>
  <c r="AM133" i="1"/>
  <c r="AN133" i="1"/>
  <c r="AP133" i="1"/>
  <c r="AR133" i="1"/>
  <c r="AS133" i="1"/>
  <c r="AT133" i="1"/>
  <c r="AU133" i="1"/>
  <c r="AV133" i="1"/>
  <c r="AW133" i="1"/>
  <c r="BL133" i="1"/>
  <c r="BN133" i="1"/>
  <c r="BR133" i="1"/>
  <c r="BW133" i="1"/>
  <c r="BX133" i="1"/>
  <c r="BZ133" i="1"/>
  <c r="CA133" i="1"/>
  <c r="CB133" i="1"/>
  <c r="CC133" i="1"/>
  <c r="CD133" i="1"/>
  <c r="CE133" i="1"/>
  <c r="CF133" i="1"/>
  <c r="CH133" i="1"/>
  <c r="CJ133" i="1"/>
  <c r="CK133" i="1"/>
  <c r="CL133" i="1"/>
  <c r="CM133" i="1"/>
  <c r="CN133" i="1"/>
  <c r="CO133" i="1"/>
  <c r="CV133" i="1"/>
  <c r="CZ133" i="1"/>
  <c r="DH133" i="1"/>
  <c r="DI133" i="1"/>
  <c r="H134" i="1"/>
  <c r="I134" i="1"/>
  <c r="J134" i="1"/>
  <c r="K134" i="1"/>
  <c r="M134" i="1"/>
  <c r="N134" i="1"/>
  <c r="O134" i="1"/>
  <c r="P134" i="1"/>
  <c r="Q134" i="1"/>
  <c r="R134" i="1"/>
  <c r="S134" i="1"/>
  <c r="T134" i="1"/>
  <c r="U134" i="1"/>
  <c r="V134" i="1"/>
  <c r="W134" i="1"/>
  <c r="Y134" i="1"/>
  <c r="Z134" i="1"/>
  <c r="AE134" i="1"/>
  <c r="AF134" i="1"/>
  <c r="AH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BA134" i="1"/>
  <c r="BB134" i="1"/>
  <c r="BD134" i="1"/>
  <c r="BF134" i="1"/>
  <c r="BH134" i="1"/>
  <c r="BI134" i="1"/>
  <c r="BJ134" i="1"/>
  <c r="BK134" i="1"/>
  <c r="BM134" i="1"/>
  <c r="BN134" i="1"/>
  <c r="BP134" i="1"/>
  <c r="BQ134" i="1"/>
  <c r="BQ139" i="1" s="1"/>
  <c r="BQ141" i="1" s="1"/>
  <c r="BR134" i="1"/>
  <c r="BS134" i="1"/>
  <c r="BW134" i="1"/>
  <c r="BX134" i="1"/>
  <c r="BZ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S134" i="1"/>
  <c r="CT134" i="1"/>
  <c r="CV134" i="1"/>
  <c r="CY134" i="1"/>
  <c r="DB134" i="1"/>
  <c r="DD134" i="1"/>
  <c r="DE134" i="1"/>
  <c r="DG134" i="1"/>
  <c r="DI134" i="1"/>
  <c r="DK134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X139" i="1" s="1"/>
  <c r="Y135" i="1"/>
  <c r="Z135" i="1"/>
  <c r="AA135" i="1"/>
  <c r="AE135" i="1"/>
  <c r="AF135" i="1"/>
  <c r="AH135" i="1"/>
  <c r="AI135" i="1"/>
  <c r="AJ135" i="1"/>
  <c r="AK135" i="1"/>
  <c r="AL135" i="1"/>
  <c r="AM135" i="1"/>
  <c r="AN135" i="1"/>
  <c r="AO135" i="1"/>
  <c r="AR135" i="1"/>
  <c r="AT135" i="1"/>
  <c r="AU135" i="1"/>
  <c r="AV135" i="1"/>
  <c r="BA135" i="1"/>
  <c r="BB135" i="1"/>
  <c r="BE135" i="1"/>
  <c r="BF135" i="1"/>
  <c r="BH135" i="1"/>
  <c r="BI135" i="1"/>
  <c r="BJ135" i="1"/>
  <c r="BN135" i="1"/>
  <c r="BQ135" i="1"/>
  <c r="BR135" i="1"/>
  <c r="BS135" i="1"/>
  <c r="BW135" i="1"/>
  <c r="BX135" i="1"/>
  <c r="BZ135" i="1"/>
  <c r="CA135" i="1"/>
  <c r="CB135" i="1"/>
  <c r="CC135" i="1"/>
  <c r="CD135" i="1"/>
  <c r="CE135" i="1"/>
  <c r="CF135" i="1"/>
  <c r="CG135" i="1"/>
  <c r="CJ135" i="1"/>
  <c r="CL135" i="1"/>
  <c r="CM135" i="1"/>
  <c r="CN135" i="1"/>
  <c r="CT135" i="1"/>
  <c r="CV135" i="1"/>
  <c r="DA135" i="1"/>
  <c r="DB135" i="1"/>
  <c r="DH135" i="1"/>
  <c r="DI135" i="1"/>
  <c r="DJ135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Y136" i="1"/>
  <c r="Z136" i="1"/>
  <c r="AA136" i="1"/>
  <c r="AE136" i="1"/>
  <c r="AF136" i="1"/>
  <c r="AG136" i="1"/>
  <c r="AH136" i="1"/>
  <c r="AK136" i="1"/>
  <c r="AL136" i="1"/>
  <c r="AM136" i="1"/>
  <c r="AN136" i="1"/>
  <c r="AO136" i="1"/>
  <c r="AP136" i="1"/>
  <c r="AS136" i="1"/>
  <c r="AT136" i="1"/>
  <c r="AU136" i="1"/>
  <c r="AV136" i="1"/>
  <c r="AW136" i="1"/>
  <c r="BG136" i="1"/>
  <c r="BI136" i="1"/>
  <c r="BJ136" i="1"/>
  <c r="BR136" i="1"/>
  <c r="BW136" i="1"/>
  <c r="BX136" i="1"/>
  <c r="BY136" i="1"/>
  <c r="BZ136" i="1"/>
  <c r="CC136" i="1"/>
  <c r="CD136" i="1"/>
  <c r="CE136" i="1"/>
  <c r="CE139" i="1" s="1"/>
  <c r="CE141" i="1" s="1"/>
  <c r="CF136" i="1"/>
  <c r="CG136" i="1"/>
  <c r="CH136" i="1"/>
  <c r="CK136" i="1"/>
  <c r="CL136" i="1"/>
  <c r="CM136" i="1"/>
  <c r="CN136" i="1"/>
  <c r="CO136" i="1"/>
  <c r="CV136" i="1"/>
  <c r="DD136" i="1"/>
  <c r="DG136" i="1"/>
  <c r="DI136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U137" i="1"/>
  <c r="V137" i="1"/>
  <c r="W137" i="1"/>
  <c r="Y137" i="1"/>
  <c r="Z137" i="1"/>
  <c r="AA137" i="1"/>
  <c r="AE137" i="1"/>
  <c r="AF137" i="1"/>
  <c r="AG137" i="1"/>
  <c r="AH137" i="1"/>
  <c r="AJ137" i="1"/>
  <c r="AK137" i="1"/>
  <c r="AK139" i="1" s="1"/>
  <c r="AK141" i="1" s="1"/>
  <c r="AL137" i="1"/>
  <c r="AM137" i="1"/>
  <c r="AN137" i="1"/>
  <c r="AO137" i="1"/>
  <c r="AR137" i="1"/>
  <c r="AS137" i="1"/>
  <c r="AT137" i="1"/>
  <c r="AU137" i="1"/>
  <c r="AV137" i="1"/>
  <c r="AW137" i="1"/>
  <c r="BC137" i="1"/>
  <c r="BD137" i="1"/>
  <c r="BH137" i="1"/>
  <c r="BP137" i="1"/>
  <c r="BR137" i="1"/>
  <c r="BW137" i="1"/>
  <c r="BX137" i="1"/>
  <c r="BY137" i="1"/>
  <c r="BZ137" i="1"/>
  <c r="CC137" i="1"/>
  <c r="CD137" i="1"/>
  <c r="CE137" i="1"/>
  <c r="CF137" i="1"/>
  <c r="CG137" i="1"/>
  <c r="CJ137" i="1"/>
  <c r="CK137" i="1"/>
  <c r="CL137" i="1"/>
  <c r="CM137" i="1"/>
  <c r="CN137" i="1"/>
  <c r="CO137" i="1"/>
  <c r="CS137" i="1"/>
  <c r="CZ137" i="1"/>
  <c r="DF137" i="1"/>
  <c r="DI137" i="1"/>
  <c r="G138" i="1"/>
  <c r="DN138" i="1" s="1"/>
  <c r="U138" i="1"/>
  <c r="Y138" i="1"/>
  <c r="AA138" i="1"/>
  <c r="AU138" i="1"/>
  <c r="CJ138" i="1"/>
  <c r="CM138" i="1"/>
  <c r="DI138" i="1"/>
  <c r="M139" i="1"/>
  <c r="S139" i="1"/>
  <c r="S141" i="1" s="1"/>
  <c r="V139" i="1"/>
  <c r="V141" i="1" s="1"/>
  <c r="AB139" i="1"/>
  <c r="BW139" i="1"/>
  <c r="CD139" i="1"/>
  <c r="CD141" i="1" s="1"/>
  <c r="CM139" i="1"/>
  <c r="CM141" i="1" s="1"/>
  <c r="CM142" i="1" s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Y140" i="1"/>
  <c r="Z140" i="1"/>
  <c r="AA140" i="1"/>
  <c r="AE140" i="1"/>
  <c r="AF140" i="1"/>
  <c r="AH140" i="1"/>
  <c r="AI140" i="1"/>
  <c r="AJ140" i="1"/>
  <c r="AK140" i="1"/>
  <c r="AL140" i="1"/>
  <c r="AM140" i="1"/>
  <c r="AN140" i="1"/>
  <c r="AO140" i="1"/>
  <c r="AP140" i="1"/>
  <c r="AQ140" i="1"/>
  <c r="AR140" i="1"/>
  <c r="AU140" i="1"/>
  <c r="AV140" i="1"/>
  <c r="AW140" i="1"/>
  <c r="BG140" i="1"/>
  <c r="BR140" i="1"/>
  <c r="BW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M140" i="1"/>
  <c r="CN140" i="1"/>
  <c r="CO140" i="1"/>
  <c r="CW140" i="1"/>
  <c r="CX140" i="1"/>
  <c r="CZ140" i="1"/>
  <c r="DC140" i="1"/>
  <c r="DE140" i="1"/>
  <c r="DI140" i="1"/>
  <c r="DK140" i="1"/>
  <c r="M141" i="1"/>
  <c r="M142" i="1" s="1"/>
  <c r="X141" i="1"/>
  <c r="AB141" i="1"/>
  <c r="BW141" i="1"/>
  <c r="AK142" i="1"/>
  <c r="AL142" i="1"/>
  <c r="CU49" i="1" l="1"/>
  <c r="BX142" i="2"/>
  <c r="CJ139" i="2"/>
  <c r="CJ141" i="2" s="1"/>
  <c r="BU107" i="3"/>
  <c r="CQ107" i="3" s="1"/>
  <c r="DK135" i="3"/>
  <c r="BU39" i="3"/>
  <c r="CQ39" i="3" s="1"/>
  <c r="AC9" i="3"/>
  <c r="AY9" i="3" s="1"/>
  <c r="BC136" i="3"/>
  <c r="G136" i="3"/>
  <c r="AD150" i="3"/>
  <c r="CR119" i="3"/>
  <c r="AZ107" i="3"/>
  <c r="AC107" i="3"/>
  <c r="AY107" i="3" s="1"/>
  <c r="J130" i="3"/>
  <c r="AC110" i="3"/>
  <c r="AY110" i="3" s="1"/>
  <c r="CR56" i="3"/>
  <c r="CR8" i="3"/>
  <c r="AO132" i="1"/>
  <c r="BC109" i="1"/>
  <c r="CP140" i="1"/>
  <c r="CX13" i="1"/>
  <c r="CX136" i="1" s="1"/>
  <c r="AZ93" i="1"/>
  <c r="CH130" i="2"/>
  <c r="CH142" i="2" s="1"/>
  <c r="CB130" i="3"/>
  <c r="CR109" i="3"/>
  <c r="CA20" i="3"/>
  <c r="CA130" i="3" s="1"/>
  <c r="AD80" i="1"/>
  <c r="AC80" i="1" s="1"/>
  <c r="AY80" i="1" s="1"/>
  <c r="CA128" i="1"/>
  <c r="AZ50" i="2"/>
  <c r="AV130" i="1"/>
  <c r="AV138" i="1"/>
  <c r="BE72" i="1"/>
  <c r="BV8" i="1"/>
  <c r="BU82" i="3"/>
  <c r="CQ82" i="3" s="1"/>
  <c r="CU128" i="3"/>
  <c r="AP130" i="3"/>
  <c r="AD134" i="3"/>
  <c r="AZ56" i="3"/>
  <c r="BU9" i="3"/>
  <c r="CQ9" i="3" s="1"/>
  <c r="CR112" i="3"/>
  <c r="AZ109" i="3"/>
  <c r="CX135" i="3"/>
  <c r="DC133" i="3"/>
  <c r="M130" i="3"/>
  <c r="BF20" i="3"/>
  <c r="BU5" i="3"/>
  <c r="CQ5" i="3" s="1"/>
  <c r="CR113" i="3"/>
  <c r="DE133" i="3"/>
  <c r="CR110" i="3"/>
  <c r="CU133" i="3"/>
  <c r="AC121" i="3"/>
  <c r="AY121" i="3" s="1"/>
  <c r="BU110" i="3"/>
  <c r="CQ110" i="3" s="1"/>
  <c r="G132" i="3"/>
  <c r="AC116" i="3"/>
  <c r="AY116" i="3" s="1"/>
  <c r="DB130" i="3"/>
  <c r="AA130" i="3"/>
  <c r="DL137" i="3"/>
  <c r="BM137" i="3"/>
  <c r="AZ64" i="3"/>
  <c r="CR59" i="3"/>
  <c r="BF58" i="3"/>
  <c r="AZ38" i="3"/>
  <c r="BF135" i="3"/>
  <c r="BS58" i="3"/>
  <c r="BS130" i="3" s="1"/>
  <c r="CR50" i="3"/>
  <c r="CR37" i="3"/>
  <c r="BS135" i="3"/>
  <c r="BS139" i="3" s="1"/>
  <c r="BS141" i="3" s="1"/>
  <c r="L139" i="3"/>
  <c r="L141" i="3" s="1"/>
  <c r="CZ130" i="3"/>
  <c r="M139" i="3"/>
  <c r="M141" i="3" s="1"/>
  <c r="G135" i="3"/>
  <c r="BU56" i="3"/>
  <c r="CQ56" i="3" s="1"/>
  <c r="BM58" i="3"/>
  <c r="BU50" i="3"/>
  <c r="CQ50" i="3" s="1"/>
  <c r="CR54" i="3"/>
  <c r="BA130" i="3"/>
  <c r="BC20" i="3"/>
  <c r="J139" i="3"/>
  <c r="J141" i="3" s="1"/>
  <c r="AG130" i="3"/>
  <c r="AT141" i="3"/>
  <c r="AI139" i="3"/>
  <c r="AI141" i="3" s="1"/>
  <c r="V130" i="3"/>
  <c r="CS139" i="3"/>
  <c r="CS141" i="3" s="1"/>
  <c r="AG139" i="3"/>
  <c r="AG141" i="3" s="1"/>
  <c r="AP139" i="3"/>
  <c r="AP141" i="3" s="1"/>
  <c r="AD136" i="3"/>
  <c r="AD138" i="3"/>
  <c r="AQ139" i="3"/>
  <c r="AQ141" i="3" s="1"/>
  <c r="CZ139" i="3"/>
  <c r="CZ141" i="3" s="1"/>
  <c r="BR139" i="3"/>
  <c r="BR141" i="3" s="1"/>
  <c r="BJ139" i="3"/>
  <c r="BJ141" i="3" s="1"/>
  <c r="AJ130" i="3"/>
  <c r="CW9" i="3"/>
  <c r="CW134" i="3" s="1"/>
  <c r="BE20" i="3"/>
  <c r="CR48" i="3"/>
  <c r="CI137" i="1"/>
  <c r="BL135" i="3"/>
  <c r="CR120" i="3"/>
  <c r="CH137" i="1"/>
  <c r="BC21" i="1"/>
  <c r="AZ21" i="1" s="1"/>
  <c r="DO21" i="1" s="1"/>
  <c r="CR102" i="2"/>
  <c r="DD135" i="3"/>
  <c r="DD139" i="3" s="1"/>
  <c r="DD141" i="3" s="1"/>
  <c r="DL20" i="3"/>
  <c r="CU134" i="3"/>
  <c r="DG33" i="1"/>
  <c r="CR33" i="1" s="1"/>
  <c r="DP33" i="1" s="1"/>
  <c r="AD32" i="1"/>
  <c r="AC32" i="1" s="1"/>
  <c r="AY32" i="1" s="1"/>
  <c r="AQ137" i="1"/>
  <c r="CH130" i="3"/>
  <c r="DL91" i="3"/>
  <c r="BE87" i="1"/>
  <c r="BE86" i="1"/>
  <c r="AZ86" i="1" s="1"/>
  <c r="DO86" i="1" s="1"/>
  <c r="AC127" i="2"/>
  <c r="AY127" i="2" s="1"/>
  <c r="DD64" i="1"/>
  <c r="DD91" i="1" s="1"/>
  <c r="CR127" i="2"/>
  <c r="DD58" i="2"/>
  <c r="DD130" i="2" s="1"/>
  <c r="CR115" i="3"/>
  <c r="CR107" i="3"/>
  <c r="DL108" i="3"/>
  <c r="BT58" i="3"/>
  <c r="BT137" i="3"/>
  <c r="CI130" i="3"/>
  <c r="DE20" i="3"/>
  <c r="BT108" i="3"/>
  <c r="DH93" i="1"/>
  <c r="CR93" i="1" s="1"/>
  <c r="BU52" i="3"/>
  <c r="CQ52" i="3" s="1"/>
  <c r="CR61" i="3"/>
  <c r="DE62" i="1"/>
  <c r="CR62" i="1" s="1"/>
  <c r="DP62" i="1" s="1"/>
  <c r="CK130" i="3"/>
  <c r="AZ112" i="3"/>
  <c r="DC115" i="1"/>
  <c r="BV133" i="3"/>
  <c r="CI139" i="3"/>
  <c r="CI141" i="3" s="1"/>
  <c r="CA134" i="3"/>
  <c r="CA139" i="3" s="1"/>
  <c r="CA141" i="3" s="1"/>
  <c r="AD55" i="1"/>
  <c r="AC55" i="1" s="1"/>
  <c r="AY55" i="1" s="1"/>
  <c r="CR104" i="3"/>
  <c r="AQ135" i="1"/>
  <c r="BC134" i="2"/>
  <c r="CU58" i="3"/>
  <c r="AC39" i="1"/>
  <c r="AY39" i="1" s="1"/>
  <c r="AX136" i="1"/>
  <c r="AR130" i="3"/>
  <c r="BB140" i="3"/>
  <c r="AT140" i="1"/>
  <c r="AQ133" i="1"/>
  <c r="BE136" i="3"/>
  <c r="AZ19" i="3"/>
  <c r="CW72" i="1"/>
  <c r="CR72" i="1" s="1"/>
  <c r="DP72" i="1" s="1"/>
  <c r="BO50" i="1"/>
  <c r="AZ50" i="1" s="1"/>
  <c r="DO50" i="1" s="1"/>
  <c r="BM39" i="1"/>
  <c r="BM58" i="1" s="1"/>
  <c r="BC22" i="1"/>
  <c r="AZ22" i="1" s="1"/>
  <c r="DO22" i="1" s="1"/>
  <c r="CR115" i="2"/>
  <c r="CW128" i="3"/>
  <c r="BV140" i="3"/>
  <c r="BU140" i="3" s="1"/>
  <c r="CQ140" i="3" s="1"/>
  <c r="BN20" i="3"/>
  <c r="BN130" i="3" s="1"/>
  <c r="AZ5" i="3"/>
  <c r="BB130" i="3"/>
  <c r="AZ13" i="3"/>
  <c r="AD138" i="1"/>
  <c r="AC138" i="1" s="1"/>
  <c r="AY138" i="1" s="1"/>
  <c r="AQ128" i="1"/>
  <c r="BM120" i="1"/>
  <c r="BM133" i="1" s="1"/>
  <c r="BE134" i="3"/>
  <c r="DG53" i="1"/>
  <c r="CR53" i="1" s="1"/>
  <c r="DP53" i="1" s="1"/>
  <c r="AD49" i="1"/>
  <c r="AC49" i="1" s="1"/>
  <c r="AY49" i="1" s="1"/>
  <c r="BO47" i="1"/>
  <c r="AZ47" i="1" s="1"/>
  <c r="DO47" i="1" s="1"/>
  <c r="CL141" i="3"/>
  <c r="BC140" i="3"/>
  <c r="CT108" i="3"/>
  <c r="CT130" i="3" s="1"/>
  <c r="BR130" i="3"/>
  <c r="AZ55" i="1"/>
  <c r="BO44" i="1"/>
  <c r="AZ44" i="1" s="1"/>
  <c r="DO44" i="1" s="1"/>
  <c r="BY139" i="3"/>
  <c r="BY141" i="3" s="1"/>
  <c r="CG132" i="1"/>
  <c r="CG139" i="1" s="1"/>
  <c r="CG141" i="1" s="1"/>
  <c r="AG134" i="1"/>
  <c r="AS141" i="3"/>
  <c r="BK139" i="3"/>
  <c r="BK141" i="3" s="1"/>
  <c r="AC65" i="2"/>
  <c r="AY65" i="2" s="1"/>
  <c r="BP139" i="3"/>
  <c r="CR83" i="3"/>
  <c r="DE91" i="3"/>
  <c r="BV127" i="1"/>
  <c r="BV126" i="1"/>
  <c r="BU126" i="1" s="1"/>
  <c r="CQ126" i="1" s="1"/>
  <c r="CR106" i="1"/>
  <c r="BV90" i="1"/>
  <c r="AD66" i="1"/>
  <c r="AC66" i="1" s="1"/>
  <c r="AY66" i="1" s="1"/>
  <c r="AD65" i="1"/>
  <c r="DL31" i="1"/>
  <c r="CR31" i="1" s="1"/>
  <c r="DP31" i="1" s="1"/>
  <c r="CU23" i="1"/>
  <c r="CR23" i="1" s="1"/>
  <c r="DP23" i="1" s="1"/>
  <c r="CU22" i="1"/>
  <c r="CR22" i="1" s="1"/>
  <c r="DP22" i="1" s="1"/>
  <c r="AI134" i="1"/>
  <c r="AD134" i="1" s="1"/>
  <c r="DL140" i="2"/>
  <c r="AZ96" i="3"/>
  <c r="CR64" i="3"/>
  <c r="BV136" i="3"/>
  <c r="BU136" i="3" s="1"/>
  <c r="CQ136" i="3" s="1"/>
  <c r="AO139" i="3"/>
  <c r="AO141" i="3" s="1"/>
  <c r="CU132" i="1"/>
  <c r="AD103" i="1"/>
  <c r="AC103" i="1" s="1"/>
  <c r="AY103" i="1" s="1"/>
  <c r="DG43" i="1"/>
  <c r="CA136" i="1"/>
  <c r="DC133" i="2"/>
  <c r="CR111" i="2"/>
  <c r="DK139" i="3"/>
  <c r="DK141" i="3" s="1"/>
  <c r="AI130" i="3"/>
  <c r="CR15" i="3"/>
  <c r="AS130" i="3"/>
  <c r="DG108" i="3"/>
  <c r="BL137" i="3"/>
  <c r="CR97" i="1"/>
  <c r="DP97" i="1" s="1"/>
  <c r="BV134" i="2"/>
  <c r="CH135" i="1"/>
  <c r="CH139" i="1" s="1"/>
  <c r="CH141" i="1" s="1"/>
  <c r="DL102" i="1"/>
  <c r="CR102" i="1" s="1"/>
  <c r="CK135" i="1"/>
  <c r="CK139" i="1" s="1"/>
  <c r="CK141" i="1" s="1"/>
  <c r="DE15" i="1"/>
  <c r="BV13" i="1"/>
  <c r="BU13" i="1" s="1"/>
  <c r="CQ13" i="1" s="1"/>
  <c r="AC8" i="2"/>
  <c r="AY8" i="2" s="1"/>
  <c r="BV135" i="3"/>
  <c r="DE135" i="3"/>
  <c r="DK58" i="3"/>
  <c r="DK130" i="3" s="1"/>
  <c r="BV58" i="3"/>
  <c r="CR13" i="3"/>
  <c r="CK141" i="3"/>
  <c r="AW135" i="1"/>
  <c r="AW139" i="1" s="1"/>
  <c r="AW141" i="1" s="1"/>
  <c r="AW142" i="1" s="1"/>
  <c r="CW126" i="1"/>
  <c r="CR126" i="1" s="1"/>
  <c r="AX140" i="1"/>
  <c r="CN138" i="1"/>
  <c r="BV138" i="1" s="1"/>
  <c r="BU138" i="1" s="1"/>
  <c r="CQ138" i="1" s="1"/>
  <c r="CI136" i="1"/>
  <c r="BZ132" i="1"/>
  <c r="BZ139" i="1" s="1"/>
  <c r="BZ141" i="1" s="1"/>
  <c r="BZ142" i="1" s="1"/>
  <c r="CR71" i="1"/>
  <c r="DP71" i="1" s="1"/>
  <c r="CH58" i="1"/>
  <c r="CH130" i="1" s="1"/>
  <c r="DD41" i="1"/>
  <c r="DD135" i="1" s="1"/>
  <c r="AQ20" i="1"/>
  <c r="AG20" i="1"/>
  <c r="AC110" i="2"/>
  <c r="AY110" i="2" s="1"/>
  <c r="AS141" i="2"/>
  <c r="AZ102" i="2"/>
  <c r="DJ128" i="3"/>
  <c r="DJ130" i="3" s="1"/>
  <c r="DH140" i="3"/>
  <c r="DD91" i="3"/>
  <c r="DL136" i="3"/>
  <c r="BO135" i="3"/>
  <c r="BO139" i="3" s="1"/>
  <c r="DF136" i="3"/>
  <c r="BO56" i="1"/>
  <c r="AZ56" i="1" s="1"/>
  <c r="DO56" i="1" s="1"/>
  <c r="BV15" i="1"/>
  <c r="BU15" i="1" s="1"/>
  <c r="CQ15" i="1" s="1"/>
  <c r="BV137" i="3"/>
  <c r="AD137" i="3"/>
  <c r="AZ37" i="3"/>
  <c r="DF128" i="1"/>
  <c r="CR100" i="1"/>
  <c r="BE76" i="1"/>
  <c r="AZ76" i="1" s="1"/>
  <c r="DO76" i="1" s="1"/>
  <c r="BV64" i="1"/>
  <c r="BU64" i="1" s="1"/>
  <c r="CQ64" i="1" s="1"/>
  <c r="DG140" i="2"/>
  <c r="AC115" i="2"/>
  <c r="AY115" i="2" s="1"/>
  <c r="CG139" i="3"/>
  <c r="CG141" i="3" s="1"/>
  <c r="DF130" i="3"/>
  <c r="CX20" i="3"/>
  <c r="AD140" i="3"/>
  <c r="AC140" i="3" s="1"/>
  <c r="AY140" i="3" s="1"/>
  <c r="BT61" i="1"/>
  <c r="AZ61" i="1" s="1"/>
  <c r="DO61" i="1" s="1"/>
  <c r="CJ130" i="3"/>
  <c r="AZ111" i="3"/>
  <c r="DL140" i="3"/>
  <c r="DL134" i="3"/>
  <c r="DL135" i="3"/>
  <c r="BJ128" i="3"/>
  <c r="BJ130" i="3" s="1"/>
  <c r="BE140" i="3"/>
  <c r="BL130" i="3"/>
  <c r="BF137" i="3"/>
  <c r="BF91" i="3"/>
  <c r="CR96" i="3"/>
  <c r="G20" i="3"/>
  <c r="BT140" i="3"/>
  <c r="CW91" i="3"/>
  <c r="G134" i="3"/>
  <c r="DB132" i="3"/>
  <c r="DB139" i="3" s="1"/>
  <c r="DB141" i="3" s="1"/>
  <c r="DJ139" i="3"/>
  <c r="DJ141" i="3" s="1"/>
  <c r="G138" i="3"/>
  <c r="BU138" i="3" s="1"/>
  <c r="CQ138" i="3" s="1"/>
  <c r="BU121" i="3"/>
  <c r="CQ121" i="3" s="1"/>
  <c r="BT132" i="3"/>
  <c r="BT128" i="3"/>
  <c r="DC128" i="3"/>
  <c r="DC130" i="3" s="1"/>
  <c r="DC132" i="3"/>
  <c r="DH139" i="3"/>
  <c r="AF141" i="3"/>
  <c r="BC108" i="3"/>
  <c r="BO58" i="3"/>
  <c r="L130" i="3"/>
  <c r="AC42" i="3"/>
  <c r="AY42" i="3" s="1"/>
  <c r="BU42" i="3"/>
  <c r="CQ42" i="3" s="1"/>
  <c r="BM135" i="3"/>
  <c r="BE91" i="3"/>
  <c r="G91" i="3"/>
  <c r="G128" i="3"/>
  <c r="CU108" i="3"/>
  <c r="DG58" i="3"/>
  <c r="CX137" i="3"/>
  <c r="CX91" i="3"/>
  <c r="AC50" i="3"/>
  <c r="AY50" i="3" s="1"/>
  <c r="AZ41" i="3"/>
  <c r="BC134" i="3"/>
  <c r="CW137" i="3"/>
  <c r="CV130" i="3"/>
  <c r="G133" i="3"/>
  <c r="AD132" i="3"/>
  <c r="CY139" i="3"/>
  <c r="CY141" i="3" s="1"/>
  <c r="BV128" i="3"/>
  <c r="V141" i="3"/>
  <c r="BE137" i="3"/>
  <c r="BG130" i="3"/>
  <c r="BT135" i="3"/>
  <c r="BU63" i="3"/>
  <c r="CQ63" i="3" s="1"/>
  <c r="BE128" i="3"/>
  <c r="BI132" i="3"/>
  <c r="BI139" i="3" s="1"/>
  <c r="BI141" i="3" s="1"/>
  <c r="BI128" i="3"/>
  <c r="BI130" i="3" s="1"/>
  <c r="DF138" i="3"/>
  <c r="CR138" i="3" s="1"/>
  <c r="CR121" i="3"/>
  <c r="BP140" i="3"/>
  <c r="BP108" i="3"/>
  <c r="BP130" i="3" s="1"/>
  <c r="DD58" i="3"/>
  <c r="BU115" i="3"/>
  <c r="CQ115" i="3" s="1"/>
  <c r="BK128" i="3"/>
  <c r="BK130" i="3" s="1"/>
  <c r="DH108" i="3"/>
  <c r="DH130" i="3" s="1"/>
  <c r="BM91" i="3"/>
  <c r="CY130" i="3"/>
  <c r="AZ68" i="3"/>
  <c r="BT91" i="3"/>
  <c r="BG139" i="3"/>
  <c r="BG141" i="3" s="1"/>
  <c r="AC57" i="3"/>
  <c r="AY57" i="3" s="1"/>
  <c r="BC135" i="3"/>
  <c r="BC58" i="3"/>
  <c r="AZ21" i="3"/>
  <c r="BC133" i="3"/>
  <c r="CU135" i="3"/>
  <c r="AZ93" i="3"/>
  <c r="BO140" i="3"/>
  <c r="BA139" i="3"/>
  <c r="BA141" i="3" s="1"/>
  <c r="G137" i="3"/>
  <c r="DG135" i="3"/>
  <c r="DG139" i="3" s="1"/>
  <c r="DG141" i="3" s="1"/>
  <c r="AX130" i="3"/>
  <c r="AA139" i="3"/>
  <c r="AA141" i="3" s="1"/>
  <c r="AX139" i="3"/>
  <c r="AX141" i="3" s="1"/>
  <c r="BB139" i="3"/>
  <c r="DL133" i="3"/>
  <c r="CP130" i="3"/>
  <c r="BU112" i="3"/>
  <c r="CQ112" i="3" s="1"/>
  <c r="BV108" i="3"/>
  <c r="AD128" i="3"/>
  <c r="AC109" i="3"/>
  <c r="AY109" i="3" s="1"/>
  <c r="AZ59" i="3"/>
  <c r="BT20" i="3"/>
  <c r="AD108" i="3"/>
  <c r="AC108" i="3" s="1"/>
  <c r="AY108" i="3" s="1"/>
  <c r="CP139" i="3"/>
  <c r="CP141" i="3" s="1"/>
  <c r="AQ130" i="3"/>
  <c r="CV139" i="3"/>
  <c r="CV141" i="3" s="1"/>
  <c r="AD20" i="3"/>
  <c r="AD135" i="3"/>
  <c r="AZ9" i="3"/>
  <c r="AC112" i="3"/>
  <c r="AY112" i="3" s="1"/>
  <c r="AZ104" i="3"/>
  <c r="AD58" i="3"/>
  <c r="CW136" i="3"/>
  <c r="G58" i="3"/>
  <c r="CX58" i="3"/>
  <c r="BU62" i="3"/>
  <c r="CQ62" i="3" s="1"/>
  <c r="BV91" i="3"/>
  <c r="DL58" i="3"/>
  <c r="AZ110" i="3"/>
  <c r="BO108" i="3"/>
  <c r="AC54" i="3"/>
  <c r="AY54" i="3" s="1"/>
  <c r="BU54" i="3"/>
  <c r="CQ54" i="3" s="1"/>
  <c r="CT139" i="3"/>
  <c r="CT141" i="3" s="1"/>
  <c r="DA132" i="3"/>
  <c r="DA139" i="3" s="1"/>
  <c r="DA141" i="3" s="1"/>
  <c r="DA128" i="3"/>
  <c r="DA130" i="3" s="1"/>
  <c r="BN138" i="3"/>
  <c r="AZ138" i="3" s="1"/>
  <c r="AZ121" i="3"/>
  <c r="DL132" i="3"/>
  <c r="DL128" i="3"/>
  <c r="BV132" i="3"/>
  <c r="BH132" i="3"/>
  <c r="BH139" i="3" s="1"/>
  <c r="BH141" i="3" s="1"/>
  <c r="BH128" i="3"/>
  <c r="BH130" i="3" s="1"/>
  <c r="BT133" i="3"/>
  <c r="BD132" i="3"/>
  <c r="BD139" i="3" s="1"/>
  <c r="BD141" i="3" s="1"/>
  <c r="BD128" i="3"/>
  <c r="BD130" i="3" s="1"/>
  <c r="BY130" i="3"/>
  <c r="CS130" i="3"/>
  <c r="BV20" i="3"/>
  <c r="BU4" i="3"/>
  <c r="CQ4" i="3" s="1"/>
  <c r="AD133" i="3"/>
  <c r="BU26" i="3"/>
  <c r="CQ26" i="3" s="1"/>
  <c r="AD91" i="3"/>
  <c r="BC128" i="3"/>
  <c r="CU20" i="3"/>
  <c r="CR107" i="2"/>
  <c r="AS130" i="2"/>
  <c r="CR50" i="2"/>
  <c r="DL20" i="2"/>
  <c r="AC27" i="2"/>
  <c r="AY27" i="2" s="1"/>
  <c r="CY128" i="2"/>
  <c r="CF142" i="2"/>
  <c r="BL58" i="2"/>
  <c r="CA20" i="2"/>
  <c r="CA130" i="2" s="1"/>
  <c r="AZ8" i="2"/>
  <c r="AZ39" i="2"/>
  <c r="CA139" i="2"/>
  <c r="CA141" i="2" s="1"/>
  <c r="CC142" i="2"/>
  <c r="L139" i="2"/>
  <c r="L141" i="2" s="1"/>
  <c r="AT141" i="2"/>
  <c r="AT142" i="2" s="1"/>
  <c r="BU107" i="2"/>
  <c r="CQ107" i="2" s="1"/>
  <c r="AQ139" i="2"/>
  <c r="AQ141" i="2" s="1"/>
  <c r="AD136" i="2"/>
  <c r="DF138" i="2"/>
  <c r="CR138" i="2" s="1"/>
  <c r="V139" i="2"/>
  <c r="M130" i="2"/>
  <c r="M142" i="2" s="1"/>
  <c r="BY139" i="2"/>
  <c r="BY141" i="2" s="1"/>
  <c r="CR38" i="2"/>
  <c r="AZ64" i="2"/>
  <c r="G140" i="2"/>
  <c r="BK132" i="2"/>
  <c r="BK139" i="2" s="1"/>
  <c r="BK141" i="2" s="1"/>
  <c r="AJ142" i="2"/>
  <c r="BV133" i="2"/>
  <c r="BU101" i="2"/>
  <c r="CQ101" i="2" s="1"/>
  <c r="DG58" i="2"/>
  <c r="DG130" i="2" s="1"/>
  <c r="DD135" i="2"/>
  <c r="DD139" i="2" s="1"/>
  <c r="DD141" i="2" s="1"/>
  <c r="BS130" i="2"/>
  <c r="BM91" i="2"/>
  <c r="DE137" i="2"/>
  <c r="AZ120" i="2"/>
  <c r="AZ109" i="2"/>
  <c r="DL108" i="2"/>
  <c r="AO142" i="2"/>
  <c r="AN142" i="2"/>
  <c r="AC56" i="2"/>
  <c r="AY56" i="2" s="1"/>
  <c r="G135" i="2"/>
  <c r="AI130" i="2"/>
  <c r="AP130" i="2"/>
  <c r="AP142" i="2" s="1"/>
  <c r="BE128" i="2"/>
  <c r="G91" i="2"/>
  <c r="CL141" i="2"/>
  <c r="CL142" i="2" s="1"/>
  <c r="CG139" i="2"/>
  <c r="CG141" i="2" s="1"/>
  <c r="CG142" i="2" s="1"/>
  <c r="AC101" i="2"/>
  <c r="AY101" i="2" s="1"/>
  <c r="CT108" i="2"/>
  <c r="CT130" i="2" s="1"/>
  <c r="BV135" i="2"/>
  <c r="BU135" i="2" s="1"/>
  <c r="CQ135" i="2" s="1"/>
  <c r="BM20" i="2"/>
  <c r="BS135" i="2"/>
  <c r="BS139" i="2" s="1"/>
  <c r="BS141" i="2" s="1"/>
  <c r="BE20" i="2"/>
  <c r="O142" i="2"/>
  <c r="V141" i="2"/>
  <c r="V142" i="2" s="1"/>
  <c r="AD128" i="2"/>
  <c r="DE91" i="2"/>
  <c r="CI130" i="2"/>
  <c r="CO142" i="2"/>
  <c r="DE136" i="2"/>
  <c r="AL142" i="2"/>
  <c r="I142" i="2"/>
  <c r="CT140" i="2"/>
  <c r="BT20" i="2"/>
  <c r="DE20" i="2"/>
  <c r="CR13" i="2"/>
  <c r="BV9" i="2"/>
  <c r="BU9" i="2" s="1"/>
  <c r="CQ9" i="2" s="1"/>
  <c r="BM137" i="2"/>
  <c r="BU8" i="2"/>
  <c r="CQ8" i="2" s="1"/>
  <c r="CD142" i="2"/>
  <c r="BL91" i="2"/>
  <c r="DE128" i="2"/>
  <c r="AZ119" i="2"/>
  <c r="G58" i="2"/>
  <c r="BB130" i="2"/>
  <c r="AF141" i="2"/>
  <c r="DK135" i="2"/>
  <c r="DK139" i="2" s="1"/>
  <c r="DK141" i="2" s="1"/>
  <c r="DL135" i="2"/>
  <c r="BM128" i="2"/>
  <c r="AX130" i="2"/>
  <c r="BV58" i="2"/>
  <c r="BU58" i="2" s="1"/>
  <c r="CQ58" i="2" s="1"/>
  <c r="CR39" i="2"/>
  <c r="BR139" i="2"/>
  <c r="BR141" i="2" s="1"/>
  <c r="CR5" i="2"/>
  <c r="AD58" i="2"/>
  <c r="AC58" i="2" s="1"/>
  <c r="AY58" i="2" s="1"/>
  <c r="BR128" i="2"/>
  <c r="BR130" i="2" s="1"/>
  <c r="AH142" i="2"/>
  <c r="AZ123" i="2"/>
  <c r="Q142" i="2"/>
  <c r="CW137" i="2"/>
  <c r="Z142" i="2"/>
  <c r="BL135" i="2"/>
  <c r="BL139" i="2" s="1"/>
  <c r="BL141" i="2" s="1"/>
  <c r="BM136" i="2"/>
  <c r="AD20" i="2"/>
  <c r="AZ5" i="2"/>
  <c r="BU115" i="2"/>
  <c r="CQ115" i="2" s="1"/>
  <c r="CE142" i="2"/>
  <c r="DL133" i="2"/>
  <c r="BF137" i="2"/>
  <c r="AD135" i="2"/>
  <c r="AC135" i="2" s="1"/>
  <c r="AY135" i="2" s="1"/>
  <c r="AZ56" i="2"/>
  <c r="BT136" i="2"/>
  <c r="BZ142" i="2"/>
  <c r="AZ112" i="2"/>
  <c r="BV140" i="2"/>
  <c r="BU140" i="2" s="1"/>
  <c r="CQ140" i="2" s="1"/>
  <c r="AV142" i="2"/>
  <c r="DB130" i="2"/>
  <c r="DL134" i="2"/>
  <c r="BO135" i="2"/>
  <c r="CU133" i="2"/>
  <c r="DK58" i="2"/>
  <c r="DK130" i="2" s="1"/>
  <c r="K142" i="2"/>
  <c r="J139" i="2"/>
  <c r="J141" i="2" s="1"/>
  <c r="BT135" i="2"/>
  <c r="J130" i="2"/>
  <c r="BT140" i="2"/>
  <c r="AZ25" i="2"/>
  <c r="BU54" i="2"/>
  <c r="CQ54" i="2" s="1"/>
  <c r="BF130" i="2"/>
  <c r="BB139" i="2"/>
  <c r="AI139" i="2"/>
  <c r="AI141" i="2" s="1"/>
  <c r="BO133" i="2"/>
  <c r="AC63" i="2"/>
  <c r="AY63" i="2" s="1"/>
  <c r="G108" i="2"/>
  <c r="CI139" i="2"/>
  <c r="CI141" i="2" s="1"/>
  <c r="DI142" i="2"/>
  <c r="DF130" i="2"/>
  <c r="BT134" i="2"/>
  <c r="CK130" i="2"/>
  <c r="CK142" i="2" s="1"/>
  <c r="BT58" i="2"/>
  <c r="CR112" i="2"/>
  <c r="CR110" i="2"/>
  <c r="BE136" i="2"/>
  <c r="BE140" i="2"/>
  <c r="AR130" i="2"/>
  <c r="BV108" i="2"/>
  <c r="BB140" i="2"/>
  <c r="BU112" i="2"/>
  <c r="CQ112" i="2" s="1"/>
  <c r="DA130" i="2"/>
  <c r="CR120" i="2"/>
  <c r="AD108" i="2"/>
  <c r="CJ142" i="2"/>
  <c r="CW9" i="2"/>
  <c r="CR9" i="2" s="1"/>
  <c r="CT139" i="2"/>
  <c r="U142" i="2"/>
  <c r="S142" i="2"/>
  <c r="AX139" i="2"/>
  <c r="AX141" i="2" s="1"/>
  <c r="AC34" i="2"/>
  <c r="AY34" i="2" s="1"/>
  <c r="G132" i="2"/>
  <c r="G128" i="2"/>
  <c r="BU62" i="2"/>
  <c r="CQ62" i="2" s="1"/>
  <c r="BU64" i="2"/>
  <c r="CQ64" i="2" s="1"/>
  <c r="CR63" i="2"/>
  <c r="BU30" i="2"/>
  <c r="CQ30" i="2" s="1"/>
  <c r="DE135" i="2"/>
  <c r="BF136" i="2"/>
  <c r="BH132" i="2"/>
  <c r="BH139" i="2" s="1"/>
  <c r="BH141" i="2" s="1"/>
  <c r="BH128" i="2"/>
  <c r="BH130" i="2" s="1"/>
  <c r="BU126" i="2"/>
  <c r="CQ126" i="2" s="1"/>
  <c r="AC64" i="2"/>
  <c r="AY64" i="2" s="1"/>
  <c r="AC111" i="2"/>
  <c r="AY111" i="2" s="1"/>
  <c r="AC113" i="2"/>
  <c r="AY113" i="2" s="1"/>
  <c r="BU76" i="2"/>
  <c r="CQ76" i="2" s="1"/>
  <c r="BT137" i="2"/>
  <c r="BT91" i="2"/>
  <c r="DA139" i="2"/>
  <c r="DA141" i="2" s="1"/>
  <c r="AC89" i="2"/>
  <c r="AY89" i="2" s="1"/>
  <c r="BU63" i="2"/>
  <c r="CQ63" i="2" s="1"/>
  <c r="CB137" i="2"/>
  <c r="CB139" i="2" s="1"/>
  <c r="CB141" i="2" s="1"/>
  <c r="BV59" i="2"/>
  <c r="CX59" i="2"/>
  <c r="CB91" i="2"/>
  <c r="CB130" i="2" s="1"/>
  <c r="AC41" i="2"/>
  <c r="AY41" i="2" s="1"/>
  <c r="AC15" i="2"/>
  <c r="AY15" i="2" s="1"/>
  <c r="AC77" i="2"/>
  <c r="AY77" i="2" s="1"/>
  <c r="DJ128" i="2"/>
  <c r="DJ130" i="2" s="1"/>
  <c r="CP130" i="2"/>
  <c r="AC7" i="2"/>
  <c r="AY7" i="2" s="1"/>
  <c r="T142" i="2"/>
  <c r="BC132" i="2"/>
  <c r="BC128" i="2"/>
  <c r="AC107" i="2"/>
  <c r="AY107" i="2" s="1"/>
  <c r="BT108" i="2"/>
  <c r="CU58" i="2"/>
  <c r="AA139" i="2"/>
  <c r="AA141" i="2" s="1"/>
  <c r="BU35" i="2"/>
  <c r="CQ35" i="2" s="1"/>
  <c r="CR56" i="2"/>
  <c r="BE91" i="2"/>
  <c r="AC57" i="2"/>
  <c r="AY57" i="2" s="1"/>
  <c r="BU31" i="2"/>
  <c r="CQ31" i="2" s="1"/>
  <c r="AC13" i="2"/>
  <c r="AY13" i="2" s="1"/>
  <c r="BC20" i="2"/>
  <c r="AC112" i="2"/>
  <c r="AY112" i="2" s="1"/>
  <c r="BV138" i="2"/>
  <c r="BN138" i="2"/>
  <c r="AZ138" i="2" s="1"/>
  <c r="AZ121" i="2"/>
  <c r="AC106" i="2"/>
  <c r="AY106" i="2" s="1"/>
  <c r="AC59" i="2"/>
  <c r="AY59" i="2" s="1"/>
  <c r="AD91" i="2"/>
  <c r="AC116" i="2"/>
  <c r="AY116" i="2" s="1"/>
  <c r="AC105" i="2"/>
  <c r="AY105" i="2" s="1"/>
  <c r="DJ139" i="2"/>
  <c r="DJ141" i="2" s="1"/>
  <c r="CZ130" i="2"/>
  <c r="CR121" i="2"/>
  <c r="CW91" i="2"/>
  <c r="BU39" i="2"/>
  <c r="CQ39" i="2" s="1"/>
  <c r="DG135" i="2"/>
  <c r="DG139" i="2" s="1"/>
  <c r="BY130" i="2"/>
  <c r="AZ13" i="2"/>
  <c r="CR31" i="2"/>
  <c r="CU134" i="2"/>
  <c r="CR8" i="2"/>
  <c r="BV132" i="2"/>
  <c r="BT133" i="2"/>
  <c r="CU135" i="2"/>
  <c r="G137" i="2"/>
  <c r="CR26" i="2"/>
  <c r="CY130" i="2"/>
  <c r="CX20" i="2"/>
  <c r="AZ59" i="2"/>
  <c r="CR7" i="2"/>
  <c r="CU20" i="2"/>
  <c r="BA139" i="2"/>
  <c r="BA141" i="2" s="1"/>
  <c r="AD137" i="2"/>
  <c r="BC133" i="2"/>
  <c r="BG132" i="2"/>
  <c r="BG139" i="2" s="1"/>
  <c r="BG141" i="2" s="1"/>
  <c r="BG128" i="2"/>
  <c r="BG130" i="2" s="1"/>
  <c r="BU68" i="2"/>
  <c r="CQ68" i="2" s="1"/>
  <c r="AC102" i="2"/>
  <c r="AY102" i="2" s="1"/>
  <c r="CW128" i="2"/>
  <c r="AC86" i="2"/>
  <c r="AY86" i="2" s="1"/>
  <c r="DH139" i="2"/>
  <c r="CZ139" i="2"/>
  <c r="CZ141" i="2" s="1"/>
  <c r="BU48" i="2"/>
  <c r="CQ48" i="2" s="1"/>
  <c r="CW136" i="2"/>
  <c r="DE58" i="2"/>
  <c r="BU127" i="2"/>
  <c r="CQ127" i="2" s="1"/>
  <c r="DC132" i="2"/>
  <c r="DC128" i="2"/>
  <c r="DC130" i="2" s="1"/>
  <c r="R139" i="2"/>
  <c r="R141" i="2" s="1"/>
  <c r="R142" i="2" s="1"/>
  <c r="BP140" i="2"/>
  <c r="BP108" i="2"/>
  <c r="BP130" i="2" s="1"/>
  <c r="BU120" i="2"/>
  <c r="CQ120" i="2" s="1"/>
  <c r="BJ128" i="2"/>
  <c r="BJ130" i="2" s="1"/>
  <c r="AZ110" i="2"/>
  <c r="AC73" i="2"/>
  <c r="AY73" i="2" s="1"/>
  <c r="BU65" i="2"/>
  <c r="CQ65" i="2" s="1"/>
  <c r="BU109" i="2"/>
  <c r="CQ109" i="2" s="1"/>
  <c r="W142" i="2"/>
  <c r="AG130" i="2"/>
  <c r="CX135" i="2"/>
  <c r="AC100" i="2"/>
  <c r="AY100" i="2" s="1"/>
  <c r="AZ48" i="2"/>
  <c r="AC44" i="2"/>
  <c r="AY44" i="2" s="1"/>
  <c r="AC104" i="2"/>
  <c r="AY104" i="2" s="1"/>
  <c r="AZ93" i="2"/>
  <c r="DL58" i="2"/>
  <c r="BK128" i="2"/>
  <c r="BK130" i="2" s="1"/>
  <c r="BU38" i="2"/>
  <c r="CQ38" i="2" s="1"/>
  <c r="BO58" i="2"/>
  <c r="L130" i="2"/>
  <c r="L142" i="2" s="1"/>
  <c r="AC71" i="2"/>
  <c r="AY71" i="2" s="1"/>
  <c r="BN20" i="2"/>
  <c r="BN130" i="2" s="1"/>
  <c r="BU106" i="2"/>
  <c r="CQ106" i="2" s="1"/>
  <c r="AC31" i="2"/>
  <c r="AY31" i="2" s="1"/>
  <c r="AZ111" i="2"/>
  <c r="AD138" i="2"/>
  <c r="BU110" i="2"/>
  <c r="CQ110" i="2" s="1"/>
  <c r="BV128" i="2"/>
  <c r="AC76" i="2"/>
  <c r="AY76" i="2" s="1"/>
  <c r="BJ139" i="2"/>
  <c r="BJ141" i="2" s="1"/>
  <c r="BO108" i="2"/>
  <c r="AC120" i="2"/>
  <c r="AY120" i="2" s="1"/>
  <c r="CP139" i="2"/>
  <c r="CP141" i="2" s="1"/>
  <c r="BU122" i="2"/>
  <c r="CQ122" i="2" s="1"/>
  <c r="DB139" i="2"/>
  <c r="DB141" i="2" s="1"/>
  <c r="AZ107" i="2"/>
  <c r="AR139" i="2"/>
  <c r="AR141" i="2" s="1"/>
  <c r="CY139" i="2"/>
  <c r="CY141" i="2" s="1"/>
  <c r="G133" i="2"/>
  <c r="G20" i="2"/>
  <c r="AD134" i="2"/>
  <c r="BU116" i="2"/>
  <c r="CQ116" i="2" s="1"/>
  <c r="BU121" i="2"/>
  <c r="CQ121" i="2" s="1"/>
  <c r="BC58" i="2"/>
  <c r="BD128" i="2"/>
  <c r="BD130" i="2" s="1"/>
  <c r="BD132" i="2"/>
  <c r="BD139" i="2" s="1"/>
  <c r="BD141" i="2" s="1"/>
  <c r="AC109" i="2"/>
  <c r="AY109" i="2" s="1"/>
  <c r="BT128" i="2"/>
  <c r="BT132" i="2"/>
  <c r="BV136" i="2"/>
  <c r="BE134" i="2"/>
  <c r="BC108" i="2"/>
  <c r="AC9" i="2"/>
  <c r="AY9" i="2" s="1"/>
  <c r="BP139" i="2"/>
  <c r="BU4" i="2"/>
  <c r="CQ4" i="2" s="1"/>
  <c r="CX136" i="2"/>
  <c r="AZ9" i="2"/>
  <c r="AC23" i="2"/>
  <c r="AY23" i="2" s="1"/>
  <c r="CS130" i="2"/>
  <c r="G134" i="2"/>
  <c r="CN142" i="2"/>
  <c r="DH140" i="2"/>
  <c r="DH108" i="2"/>
  <c r="DH130" i="2" s="1"/>
  <c r="BU102" i="2"/>
  <c r="CQ102" i="2" s="1"/>
  <c r="AW142" i="2"/>
  <c r="AQ130" i="2"/>
  <c r="BU44" i="2"/>
  <c r="CQ44" i="2" s="1"/>
  <c r="AF142" i="2"/>
  <c r="AC114" i="2"/>
  <c r="AY114" i="2" s="1"/>
  <c r="CU132" i="2"/>
  <c r="CR109" i="2"/>
  <c r="CU128" i="2"/>
  <c r="AC19" i="2"/>
  <c r="AY19" i="2" s="1"/>
  <c r="BE137" i="2"/>
  <c r="BI132" i="2"/>
  <c r="BI139" i="2" s="1"/>
  <c r="BI141" i="2" s="1"/>
  <c r="BI128" i="2"/>
  <c r="BI130" i="2" s="1"/>
  <c r="CS139" i="2"/>
  <c r="CS141" i="2" s="1"/>
  <c r="AC118" i="2"/>
  <c r="AY118" i="2" s="1"/>
  <c r="AZ104" i="2"/>
  <c r="AD133" i="2"/>
  <c r="DL137" i="2"/>
  <c r="DL91" i="2"/>
  <c r="BC135" i="2"/>
  <c r="AC97" i="2"/>
  <c r="AY97" i="2" s="1"/>
  <c r="CV128" i="2"/>
  <c r="CV130" i="2" s="1"/>
  <c r="CV132" i="2"/>
  <c r="CV139" i="2" s="1"/>
  <c r="CV141" i="2" s="1"/>
  <c r="AG139" i="2"/>
  <c r="AG141" i="2" s="1"/>
  <c r="AD132" i="2"/>
  <c r="AA130" i="2"/>
  <c r="AD140" i="2"/>
  <c r="G136" i="2"/>
  <c r="DL128" i="2"/>
  <c r="DL132" i="2"/>
  <c r="AC5" i="2"/>
  <c r="AY5" i="2" s="1"/>
  <c r="DF136" i="2"/>
  <c r="DF139" i="2" s="1"/>
  <c r="DF141" i="2" s="1"/>
  <c r="BU13" i="2"/>
  <c r="CQ13" i="2" s="1"/>
  <c r="BC136" i="2"/>
  <c r="BC140" i="2"/>
  <c r="BV120" i="1"/>
  <c r="BU120" i="1" s="1"/>
  <c r="CQ120" i="1" s="1"/>
  <c r="CI133" i="1"/>
  <c r="DE120" i="1"/>
  <c r="DE128" i="1" s="1"/>
  <c r="BV50" i="1"/>
  <c r="BU50" i="1" s="1"/>
  <c r="CQ50" i="1" s="1"/>
  <c r="DG50" i="1"/>
  <c r="CR50" i="1" s="1"/>
  <c r="DP50" i="1" s="1"/>
  <c r="AD6" i="1"/>
  <c r="AC6" i="1" s="1"/>
  <c r="AY6" i="1" s="1"/>
  <c r="BE6" i="1"/>
  <c r="CA137" i="1"/>
  <c r="CI128" i="1"/>
  <c r="AD111" i="1"/>
  <c r="AC111" i="1" s="1"/>
  <c r="AY111" i="1" s="1"/>
  <c r="AH128" i="1"/>
  <c r="AH130" i="1" s="1"/>
  <c r="AH132" i="1"/>
  <c r="AH139" i="1" s="1"/>
  <c r="AH141" i="1" s="1"/>
  <c r="AH142" i="1" s="1"/>
  <c r="BD111" i="1"/>
  <c r="BD132" i="1" s="1"/>
  <c r="BN121" i="1"/>
  <c r="AR128" i="1"/>
  <c r="AD121" i="1"/>
  <c r="AC121" i="1" s="1"/>
  <c r="AY121" i="1" s="1"/>
  <c r="BV113" i="1"/>
  <c r="BV98" i="1"/>
  <c r="BU98" i="1" s="1"/>
  <c r="CQ98" i="1" s="1"/>
  <c r="AD116" i="1"/>
  <c r="AC116" i="1" s="1"/>
  <c r="AY116" i="1" s="1"/>
  <c r="BT116" i="1"/>
  <c r="AZ116" i="1" s="1"/>
  <c r="DO116" i="1" s="1"/>
  <c r="BC54" i="1"/>
  <c r="AZ54" i="1" s="1"/>
  <c r="DO54" i="1" s="1"/>
  <c r="AG135" i="1"/>
  <c r="CI58" i="1"/>
  <c r="CI135" i="1"/>
  <c r="DE37" i="1"/>
  <c r="DE135" i="1" s="1"/>
  <c r="AD68" i="1"/>
  <c r="AX137" i="1"/>
  <c r="AD54" i="1"/>
  <c r="AC54" i="1" s="1"/>
  <c r="AY54" i="1" s="1"/>
  <c r="BV37" i="1"/>
  <c r="BU37" i="1" s="1"/>
  <c r="CQ37" i="1" s="1"/>
  <c r="AP91" i="1"/>
  <c r="AP137" i="1"/>
  <c r="BL64" i="1"/>
  <c r="BL137" i="1" s="1"/>
  <c r="BV61" i="1"/>
  <c r="BU61" i="1" s="1"/>
  <c r="CQ61" i="1" s="1"/>
  <c r="DL61" i="1"/>
  <c r="CR61" i="1" s="1"/>
  <c r="DL30" i="1"/>
  <c r="CR30" i="1" s="1"/>
  <c r="CP58" i="1"/>
  <c r="BV30" i="1"/>
  <c r="BU30" i="1" s="1"/>
  <c r="CQ30" i="1" s="1"/>
  <c r="CP135" i="1"/>
  <c r="CP137" i="1"/>
  <c r="BV35" i="1"/>
  <c r="BU35" i="1" s="1"/>
  <c r="CQ35" i="1" s="1"/>
  <c r="DG35" i="1"/>
  <c r="CR35" i="1" s="1"/>
  <c r="BV21" i="1"/>
  <c r="BU21" i="1" s="1"/>
  <c r="CQ21" i="1" s="1"/>
  <c r="CU21" i="1"/>
  <c r="CR21" i="1" s="1"/>
  <c r="BY135" i="1"/>
  <c r="CG128" i="1"/>
  <c r="CG130" i="1" s="1"/>
  <c r="DC111" i="1"/>
  <c r="AD73" i="1"/>
  <c r="BV29" i="1"/>
  <c r="DG29" i="1"/>
  <c r="CR29" i="1" s="1"/>
  <c r="DP29" i="1" s="1"/>
  <c r="AD43" i="1"/>
  <c r="AC43" i="1" s="1"/>
  <c r="AY43" i="1" s="1"/>
  <c r="DL51" i="1"/>
  <c r="CR51" i="1" s="1"/>
  <c r="BV51" i="1"/>
  <c r="BU51" i="1" s="1"/>
  <c r="CQ51" i="1" s="1"/>
  <c r="AD122" i="1"/>
  <c r="AC122" i="1" s="1"/>
  <c r="AY122" i="1" s="1"/>
  <c r="AT139" i="1"/>
  <c r="AX128" i="1"/>
  <c r="AX133" i="1"/>
  <c r="CI91" i="1"/>
  <c r="DE89" i="1"/>
  <c r="CR89" i="1" s="1"/>
  <c r="CP91" i="1"/>
  <c r="AD36" i="1"/>
  <c r="AC36" i="1" s="1"/>
  <c r="AY36" i="1" s="1"/>
  <c r="BO36" i="1"/>
  <c r="AZ36" i="1" s="1"/>
  <c r="BY20" i="1"/>
  <c r="BY134" i="1"/>
  <c r="CL108" i="1"/>
  <c r="CL130" i="1" s="1"/>
  <c r="AD107" i="1"/>
  <c r="AC107" i="1" s="1"/>
  <c r="AY107" i="1" s="1"/>
  <c r="AD90" i="1"/>
  <c r="DD137" i="1"/>
  <c r="AD64" i="1"/>
  <c r="AC64" i="1" s="1"/>
  <c r="AY64" i="1" s="1"/>
  <c r="CL140" i="1"/>
  <c r="CJ136" i="1"/>
  <c r="CB136" i="1"/>
  <c r="AX135" i="1"/>
  <c r="CL139" i="1"/>
  <c r="BV118" i="1"/>
  <c r="BU118" i="1" s="1"/>
  <c r="CQ118" i="1" s="1"/>
  <c r="AD113" i="1"/>
  <c r="AC113" i="1" s="1"/>
  <c r="AY113" i="1" s="1"/>
  <c r="BO107" i="1"/>
  <c r="AZ107" i="1" s="1"/>
  <c r="BV94" i="1"/>
  <c r="BU94" i="1" s="1"/>
  <c r="CQ94" i="1" s="1"/>
  <c r="CR90" i="1"/>
  <c r="AQ91" i="1"/>
  <c r="AZ81" i="1"/>
  <c r="AD78" i="1"/>
  <c r="AC78" i="1" s="1"/>
  <c r="AY78" i="1" s="1"/>
  <c r="BV77" i="1"/>
  <c r="BU77" i="1" s="1"/>
  <c r="CQ77" i="1" s="1"/>
  <c r="BV65" i="1"/>
  <c r="BU65" i="1" s="1"/>
  <c r="CQ65" i="1" s="1"/>
  <c r="CW63" i="1"/>
  <c r="CR63" i="1" s="1"/>
  <c r="DP63" i="1" s="1"/>
  <c r="BV56" i="1"/>
  <c r="BU56" i="1" s="1"/>
  <c r="CQ56" i="1" s="1"/>
  <c r="BV39" i="1"/>
  <c r="BU39" i="1" s="1"/>
  <c r="CQ39" i="1" s="1"/>
  <c r="DG36" i="1"/>
  <c r="CR36" i="1" s="1"/>
  <c r="DP36" i="1" s="1"/>
  <c r="BV34" i="1"/>
  <c r="BU34" i="1" s="1"/>
  <c r="CQ34" i="1" s="1"/>
  <c r="AS140" i="1"/>
  <c r="CU136" i="1"/>
  <c r="BM136" i="1"/>
  <c r="AD115" i="1"/>
  <c r="AC115" i="1" s="1"/>
  <c r="AY115" i="1" s="1"/>
  <c r="BV111" i="1"/>
  <c r="BU111" i="1" s="1"/>
  <c r="CQ111" i="1" s="1"/>
  <c r="AD62" i="1"/>
  <c r="CB59" i="1"/>
  <c r="BO29" i="1"/>
  <c r="AZ29" i="1" s="1"/>
  <c r="DO29" i="1" s="1"/>
  <c r="AD19" i="1"/>
  <c r="AC19" i="1" s="1"/>
  <c r="AY19" i="1" s="1"/>
  <c r="DF13" i="1"/>
  <c r="DF136" i="1" s="1"/>
  <c r="AQ136" i="1"/>
  <c r="CJ139" i="1"/>
  <c r="CJ141" i="1" s="1"/>
  <c r="AX132" i="1"/>
  <c r="CN128" i="1"/>
  <c r="CN130" i="1" s="1"/>
  <c r="CP133" i="1"/>
  <c r="CV111" i="1"/>
  <c r="AD81" i="1"/>
  <c r="AC81" i="1" s="1"/>
  <c r="AY81" i="1" s="1"/>
  <c r="AD60" i="1"/>
  <c r="AC60" i="1" s="1"/>
  <c r="AY60" i="1" s="1"/>
  <c r="BV47" i="1"/>
  <c r="BU47" i="1" s="1"/>
  <c r="CQ47" i="1" s="1"/>
  <c r="CR46" i="1"/>
  <c r="DP46" i="1" s="1"/>
  <c r="DG45" i="1"/>
  <c r="CR45" i="1" s="1"/>
  <c r="DP45" i="1" s="1"/>
  <c r="DG44" i="1"/>
  <c r="CR44" i="1" s="1"/>
  <c r="DP44" i="1" s="1"/>
  <c r="AD37" i="1"/>
  <c r="AC37" i="1" s="1"/>
  <c r="AY37" i="1" s="1"/>
  <c r="BO34" i="1"/>
  <c r="AZ34" i="1" s="1"/>
  <c r="DO34" i="1" s="1"/>
  <c r="BV32" i="1"/>
  <c r="BU32" i="1" s="1"/>
  <c r="CQ32" i="1" s="1"/>
  <c r="BO25" i="1"/>
  <c r="AZ25" i="1" s="1"/>
  <c r="DO25" i="1" s="1"/>
  <c r="BE9" i="1"/>
  <c r="BV6" i="1"/>
  <c r="BU6" i="1" s="1"/>
  <c r="CQ6" i="1" s="1"/>
  <c r="CP136" i="1"/>
  <c r="CO139" i="1"/>
  <c r="CO141" i="1" s="1"/>
  <c r="BV121" i="1"/>
  <c r="BU121" i="1" s="1"/>
  <c r="CQ121" i="1" s="1"/>
  <c r="AX108" i="1"/>
  <c r="BT96" i="1"/>
  <c r="BT140" i="1" s="1"/>
  <c r="AD83" i="1"/>
  <c r="AC83" i="1" s="1"/>
  <c r="AY83" i="1" s="1"/>
  <c r="AC61" i="1"/>
  <c r="AY61" i="1" s="1"/>
  <c r="DG28" i="1"/>
  <c r="CR28" i="1" s="1"/>
  <c r="DP28" i="1" s="1"/>
  <c r="AP135" i="1"/>
  <c r="AP139" i="1" s="1"/>
  <c r="AP141" i="1" s="1"/>
  <c r="CU119" i="1"/>
  <c r="AD59" i="1"/>
  <c r="AC59" i="1" s="1"/>
  <c r="AY59" i="1" s="1"/>
  <c r="AQ58" i="1"/>
  <c r="BV52" i="1"/>
  <c r="BU52" i="1" s="1"/>
  <c r="CQ52" i="1" s="1"/>
  <c r="CA9" i="1"/>
  <c r="BV9" i="1" s="1"/>
  <c r="Q142" i="1"/>
  <c r="T139" i="1"/>
  <c r="T141" i="1" s="1"/>
  <c r="J139" i="1"/>
  <c r="J141" i="1" s="1"/>
  <c r="J142" i="1" s="1"/>
  <c r="CF142" i="1"/>
  <c r="DK136" i="1"/>
  <c r="AO128" i="1"/>
  <c r="AO130" i="1" s="1"/>
  <c r="AD112" i="1"/>
  <c r="AO133" i="1"/>
  <c r="AO139" i="1" s="1"/>
  <c r="AO141" i="1" s="1"/>
  <c r="K142" i="1"/>
  <c r="DG91" i="1"/>
  <c r="DG137" i="1"/>
  <c r="CY91" i="1"/>
  <c r="CY137" i="1"/>
  <c r="BS91" i="1"/>
  <c r="BS137" i="1"/>
  <c r="BS139" i="1" s="1"/>
  <c r="BS141" i="1" s="1"/>
  <c r="BI91" i="1"/>
  <c r="BI137" i="1"/>
  <c r="BI139" i="1" s="1"/>
  <c r="BI141" i="1" s="1"/>
  <c r="AZ60" i="1"/>
  <c r="BA137" i="1"/>
  <c r="G108" i="1"/>
  <c r="DN108" i="1" s="1"/>
  <c r="DN93" i="1"/>
  <c r="BU93" i="1"/>
  <c r="CQ93" i="1" s="1"/>
  <c r="G140" i="1"/>
  <c r="DN140" i="1" s="1"/>
  <c r="AC93" i="1"/>
  <c r="AY93" i="1" s="1"/>
  <c r="CR138" i="1"/>
  <c r="DB108" i="1"/>
  <c r="DB140" i="1"/>
  <c r="CE142" i="1"/>
  <c r="DD133" i="1"/>
  <c r="DD128" i="1"/>
  <c r="AZ41" i="1"/>
  <c r="CD142" i="1"/>
  <c r="AD123" i="1"/>
  <c r="BE123" i="1"/>
  <c r="AI128" i="1"/>
  <c r="AI136" i="1"/>
  <c r="BV115" i="1"/>
  <c r="CU115" i="1"/>
  <c r="DF108" i="1"/>
  <c r="DF140" i="1"/>
  <c r="DH91" i="1"/>
  <c r="DH137" i="1"/>
  <c r="DH139" i="1" s="1"/>
  <c r="CR124" i="1"/>
  <c r="DP124" i="1" s="1"/>
  <c r="CS136" i="1"/>
  <c r="AD97" i="1"/>
  <c r="BP97" i="1"/>
  <c r="AZ97" i="1" s="1"/>
  <c r="CZ108" i="1"/>
  <c r="CR95" i="1"/>
  <c r="DP95" i="1" s="1"/>
  <c r="DJ108" i="1"/>
  <c r="DJ140" i="1"/>
  <c r="CS108" i="1"/>
  <c r="AD89" i="1"/>
  <c r="BE89" i="1"/>
  <c r="AZ89" i="1" s="1"/>
  <c r="AI137" i="1"/>
  <c r="AC42" i="1"/>
  <c r="AY42" i="1" s="1"/>
  <c r="CR11" i="1"/>
  <c r="DP11" i="1" s="1"/>
  <c r="DB136" i="1"/>
  <c r="CR123" i="1"/>
  <c r="DP123" i="1" s="1"/>
  <c r="BJ133" i="1"/>
  <c r="BA133" i="1"/>
  <c r="BO132" i="1"/>
  <c r="BG109" i="1"/>
  <c r="BX108" i="1"/>
  <c r="BX130" i="1" s="1"/>
  <c r="CT104" i="1"/>
  <c r="CT108" i="1" s="1"/>
  <c r="BX140" i="1"/>
  <c r="BD140" i="1"/>
  <c r="BD108" i="1"/>
  <c r="CR98" i="1"/>
  <c r="BM140" i="1"/>
  <c r="BM108" i="1"/>
  <c r="BE108" i="1"/>
  <c r="BE140" i="1"/>
  <c r="CT137" i="1"/>
  <c r="BO42" i="1"/>
  <c r="AZ42" i="1" s="1"/>
  <c r="DO42" i="1" s="1"/>
  <c r="BG58" i="1"/>
  <c r="BG135" i="1"/>
  <c r="DN18" i="1"/>
  <c r="BU18" i="1"/>
  <c r="CQ18" i="1" s="1"/>
  <c r="G136" i="1"/>
  <c r="DN136" i="1" s="1"/>
  <c r="BD136" i="1"/>
  <c r="AZ115" i="1"/>
  <c r="DA128" i="1"/>
  <c r="AD110" i="1"/>
  <c r="BC110" i="1"/>
  <c r="AG128" i="1"/>
  <c r="DJ137" i="1"/>
  <c r="DJ139" i="1" s="1"/>
  <c r="DJ141" i="1" s="1"/>
  <c r="CK58" i="1"/>
  <c r="BV27" i="1"/>
  <c r="CR25" i="1"/>
  <c r="DP25" i="1" s="1"/>
  <c r="CS58" i="1"/>
  <c r="BD58" i="1"/>
  <c r="BD135" i="1"/>
  <c r="BX139" i="1"/>
  <c r="CR116" i="1"/>
  <c r="DP116" i="1" s="1"/>
  <c r="DF133" i="1"/>
  <c r="G110" i="1"/>
  <c r="DN110" i="1" s="1"/>
  <c r="BJ110" i="1"/>
  <c r="Q132" i="1"/>
  <c r="Q139" i="1" s="1"/>
  <c r="Q141" i="1" s="1"/>
  <c r="DB110" i="1"/>
  <c r="DB132" i="1" s="1"/>
  <c r="DB139" i="1" s="1"/>
  <c r="DB141" i="1" s="1"/>
  <c r="DD132" i="1"/>
  <c r="G109" i="1"/>
  <c r="AD106" i="1"/>
  <c r="BP106" i="1"/>
  <c r="AZ106" i="1" s="1"/>
  <c r="AZ105" i="1"/>
  <c r="DO105" i="1" s="1"/>
  <c r="AC86" i="1"/>
  <c r="AY86" i="1" s="1"/>
  <c r="AZ83" i="1"/>
  <c r="BU68" i="1"/>
  <c r="CQ68" i="1" s="1"/>
  <c r="CR32" i="1"/>
  <c r="CT58" i="1"/>
  <c r="CS135" i="1"/>
  <c r="CF139" i="1"/>
  <c r="CF141" i="1" s="1"/>
  <c r="AU139" i="1"/>
  <c r="AU141" i="1" s="1"/>
  <c r="Y139" i="1"/>
  <c r="Y141" i="1" s="1"/>
  <c r="Y142" i="1" s="1"/>
  <c r="DA139" i="1"/>
  <c r="W139" i="1"/>
  <c r="W141" i="1" s="1"/>
  <c r="W142" i="1" s="1"/>
  <c r="AD125" i="1"/>
  <c r="BE125" i="1"/>
  <c r="AZ125" i="1" s="1"/>
  <c r="DE133" i="1"/>
  <c r="CW133" i="1"/>
  <c r="BU116" i="1"/>
  <c r="CQ116" i="1" s="1"/>
  <c r="G115" i="1"/>
  <c r="DN115" i="1" s="1"/>
  <c r="DL115" i="1"/>
  <c r="DL133" i="1" s="1"/>
  <c r="AA133" i="1"/>
  <c r="CU112" i="1"/>
  <c r="CR112" i="1" s="1"/>
  <c r="BV112" i="1"/>
  <c r="BY133" i="1"/>
  <c r="DL109" i="1"/>
  <c r="BT109" i="1"/>
  <c r="AA132" i="1"/>
  <c r="AA128" i="1"/>
  <c r="DG107" i="1"/>
  <c r="CR107" i="1" s="1"/>
  <c r="CK108" i="1"/>
  <c r="BV107" i="1"/>
  <c r="BT108" i="1"/>
  <c r="BP94" i="1"/>
  <c r="AZ94" i="1" s="1"/>
  <c r="AD94" i="1"/>
  <c r="BI108" i="1"/>
  <c r="AZ87" i="1"/>
  <c r="DO87" i="1" s="1"/>
  <c r="AC74" i="1"/>
  <c r="AY74" i="1" s="1"/>
  <c r="AC73" i="1"/>
  <c r="AY73" i="1" s="1"/>
  <c r="AC47" i="1"/>
  <c r="AY47" i="1" s="1"/>
  <c r="AD45" i="1"/>
  <c r="BO45" i="1"/>
  <c r="AZ45" i="1" s="1"/>
  <c r="BU42" i="1"/>
  <c r="CQ42" i="1" s="1"/>
  <c r="BU7" i="1"/>
  <c r="CQ7" i="1" s="1"/>
  <c r="BV5" i="1"/>
  <c r="CW5" i="1"/>
  <c r="BA20" i="1"/>
  <c r="BA130" i="1" s="1"/>
  <c r="CC139" i="1"/>
  <c r="CC141" i="1" s="1"/>
  <c r="CC142" i="1" s="1"/>
  <c r="CR113" i="1"/>
  <c r="DP113" i="1" s="1"/>
  <c r="CY109" i="1"/>
  <c r="CR109" i="1" s="1"/>
  <c r="N128" i="1"/>
  <c r="N130" i="1" s="1"/>
  <c r="N142" i="1" s="1"/>
  <c r="I139" i="1"/>
  <c r="I141" i="1" s="1"/>
  <c r="I142" i="1" s="1"/>
  <c r="DN116" i="1"/>
  <c r="BC114" i="1"/>
  <c r="BC133" i="1" s="1"/>
  <c r="AD114" i="1"/>
  <c r="AG133" i="1"/>
  <c r="BU113" i="1"/>
  <c r="CQ113" i="1" s="1"/>
  <c r="BB128" i="1"/>
  <c r="AZ113" i="1"/>
  <c r="BB133" i="1"/>
  <c r="BB139" i="1" s="1"/>
  <c r="G112" i="1"/>
  <c r="DC112" i="1"/>
  <c r="DC133" i="1" s="1"/>
  <c r="BK112" i="1"/>
  <c r="BK133" i="1" s="1"/>
  <c r="R133" i="1"/>
  <c r="R139" i="1" s="1"/>
  <c r="R141" i="1" s="1"/>
  <c r="DE132" i="1"/>
  <c r="DK132" i="1"/>
  <c r="DK128" i="1"/>
  <c r="R128" i="1"/>
  <c r="R130" i="1" s="1"/>
  <c r="CR67" i="1"/>
  <c r="DP67" i="1" s="1"/>
  <c r="P139" i="1"/>
  <c r="P141" i="1" s="1"/>
  <c r="P142" i="1" s="1"/>
  <c r="O139" i="1"/>
  <c r="O141" i="1" s="1"/>
  <c r="O142" i="1" s="1"/>
  <c r="BL128" i="1"/>
  <c r="AZ124" i="1"/>
  <c r="DO124" i="1" s="1"/>
  <c r="BA139" i="1"/>
  <c r="BA141" i="1" s="1"/>
  <c r="BA136" i="1"/>
  <c r="AR139" i="1"/>
  <c r="AR141" i="1" s="1"/>
  <c r="AJ139" i="1"/>
  <c r="AJ141" i="1" s="1"/>
  <c r="DA133" i="1"/>
  <c r="AG132" i="1"/>
  <c r="CS128" i="1"/>
  <c r="AC124" i="1"/>
  <c r="AY124" i="1" s="1"/>
  <c r="DN124" i="1"/>
  <c r="BV122" i="1"/>
  <c r="CW122" i="1"/>
  <c r="AZ117" i="1"/>
  <c r="DO117" i="1" s="1"/>
  <c r="CZ128" i="1"/>
  <c r="BE133" i="1"/>
  <c r="DH128" i="1"/>
  <c r="BP128" i="1"/>
  <c r="BP132" i="1"/>
  <c r="BP139" i="1" s="1"/>
  <c r="BH128" i="1"/>
  <c r="BH132" i="1"/>
  <c r="BH139" i="1" s="1"/>
  <c r="BH141" i="1" s="1"/>
  <c r="DB128" i="1"/>
  <c r="BI140" i="1"/>
  <c r="AZ98" i="1"/>
  <c r="DO98" i="1" s="1"/>
  <c r="BA140" i="1"/>
  <c r="BV96" i="1"/>
  <c r="CP108" i="1"/>
  <c r="DC108" i="1"/>
  <c r="CU140" i="1"/>
  <c r="CU108" i="1"/>
  <c r="BN140" i="1"/>
  <c r="BF140" i="1"/>
  <c r="DA91" i="1"/>
  <c r="AZ88" i="1"/>
  <c r="DO88" i="1" s="1"/>
  <c r="G82" i="1"/>
  <c r="BU82" i="1" s="1"/>
  <c r="CQ82" i="1" s="1"/>
  <c r="BM82" i="1"/>
  <c r="T91" i="1"/>
  <c r="T130" i="1" s="1"/>
  <c r="DE82" i="1"/>
  <c r="T137" i="1"/>
  <c r="AZ73" i="1"/>
  <c r="DI142" i="1"/>
  <c r="DG42" i="1"/>
  <c r="CR42" i="1" s="1"/>
  <c r="DP42" i="1" s="1"/>
  <c r="CR16" i="1"/>
  <c r="DP16" i="1" s="1"/>
  <c r="DL127" i="1"/>
  <c r="CR127" i="1" s="1"/>
  <c r="BT127" i="1"/>
  <c r="G127" i="1"/>
  <c r="DN127" i="1" s="1"/>
  <c r="CS140" i="1"/>
  <c r="CT136" i="1"/>
  <c r="DL110" i="1"/>
  <c r="BV110" i="1"/>
  <c r="CP128" i="1"/>
  <c r="BU104" i="1"/>
  <c r="CQ104" i="1" s="1"/>
  <c r="AZ102" i="1"/>
  <c r="AZ31" i="1"/>
  <c r="DO31" i="1" s="1"/>
  <c r="CY58" i="1"/>
  <c r="CY135" i="1"/>
  <c r="BL58" i="1"/>
  <c r="BL135" i="1"/>
  <c r="BL139" i="1" s="1"/>
  <c r="BL141" i="1" s="1"/>
  <c r="AM139" i="1"/>
  <c r="AM141" i="1" s="1"/>
  <c r="AM142" i="1" s="1"/>
  <c r="H139" i="1"/>
  <c r="H141" i="1" s="1"/>
  <c r="CP132" i="1"/>
  <c r="DA140" i="1"/>
  <c r="AS135" i="1"/>
  <c r="AS139" i="1" s="1"/>
  <c r="CZ139" i="1"/>
  <c r="CZ141" i="1" s="1"/>
  <c r="AV139" i="1"/>
  <c r="AV141" i="1" s="1"/>
  <c r="AV142" i="1" s="1"/>
  <c r="AN139" i="1"/>
  <c r="AN141" i="1" s="1"/>
  <c r="AN142" i="1" s="1"/>
  <c r="AF139" i="1"/>
  <c r="AF141" i="1" s="1"/>
  <c r="AF142" i="1" s="1"/>
  <c r="DE136" i="1"/>
  <c r="AZ123" i="1"/>
  <c r="CX133" i="1"/>
  <c r="BY128" i="1"/>
  <c r="BV109" i="1"/>
  <c r="BY132" i="1"/>
  <c r="AZ85" i="1"/>
  <c r="BM137" i="1"/>
  <c r="DC58" i="1"/>
  <c r="DC135" i="1"/>
  <c r="AD9" i="1"/>
  <c r="BT9" i="1"/>
  <c r="BT134" i="1" s="1"/>
  <c r="BE8" i="1"/>
  <c r="CW8" i="1"/>
  <c r="CR8" i="1" s="1"/>
  <c r="L20" i="1"/>
  <c r="G8" i="1"/>
  <c r="L134" i="1"/>
  <c r="L139" i="1" s="1"/>
  <c r="L141" i="1" s="1"/>
  <c r="BR91" i="1"/>
  <c r="AZ78" i="1"/>
  <c r="CZ91" i="1"/>
  <c r="CR65" i="1"/>
  <c r="AZ65" i="1"/>
  <c r="DO65" i="1" s="1"/>
  <c r="CR56" i="1"/>
  <c r="DP56" i="1" s="1"/>
  <c r="CR37" i="1"/>
  <c r="BU124" i="1"/>
  <c r="CQ124" i="1" s="1"/>
  <c r="CR118" i="1"/>
  <c r="BN108" i="1"/>
  <c r="BF108" i="1"/>
  <c r="DO93" i="1"/>
  <c r="BU90" i="1"/>
  <c r="CQ90" i="1" s="1"/>
  <c r="AC79" i="1"/>
  <c r="AY79" i="1" s="1"/>
  <c r="DO79" i="1"/>
  <c r="BP91" i="1"/>
  <c r="DL60" i="1"/>
  <c r="CR60" i="1" s="1"/>
  <c r="BV60" i="1"/>
  <c r="AZ46" i="1"/>
  <c r="DO46" i="1" s="1"/>
  <c r="AD38" i="1"/>
  <c r="BT38" i="1"/>
  <c r="AZ38" i="1" s="1"/>
  <c r="BU29" i="1"/>
  <c r="CQ29" i="1" s="1"/>
  <c r="CZ58" i="1"/>
  <c r="CZ130" i="1" s="1"/>
  <c r="CZ142" i="1" s="1"/>
  <c r="DC20" i="1"/>
  <c r="CT20" i="1"/>
  <c r="BL20" i="1"/>
  <c r="BD20" i="1"/>
  <c r="AZ7" i="1"/>
  <c r="BG137" i="1"/>
  <c r="DG119" i="1"/>
  <c r="DG128" i="1" s="1"/>
  <c r="V128" i="1"/>
  <c r="BO119" i="1"/>
  <c r="BO133" i="1" s="1"/>
  <c r="CR117" i="1"/>
  <c r="DP117" i="1" s="1"/>
  <c r="AZ109" i="1"/>
  <c r="AZ99" i="1"/>
  <c r="DO99" i="1" s="1"/>
  <c r="BU97" i="1"/>
  <c r="CQ97" i="1" s="1"/>
  <c r="DN97" i="1"/>
  <c r="AC96" i="1"/>
  <c r="AY96" i="1" s="1"/>
  <c r="AZ90" i="1"/>
  <c r="CR85" i="1"/>
  <c r="DP85" i="1" s="1"/>
  <c r="AC17" i="1"/>
  <c r="AY17" i="1" s="1"/>
  <c r="CR10" i="1"/>
  <c r="DP10" i="1" s="1"/>
  <c r="CR121" i="1"/>
  <c r="BF128" i="1"/>
  <c r="AD104" i="1"/>
  <c r="BB104" i="1"/>
  <c r="BB140" i="1" s="1"/>
  <c r="BP101" i="1"/>
  <c r="AZ101" i="1" s="1"/>
  <c r="AD101" i="1"/>
  <c r="CR88" i="1"/>
  <c r="DP88" i="1" s="1"/>
  <c r="AC87" i="1"/>
  <c r="AY87" i="1" s="1"/>
  <c r="AZ82" i="1"/>
  <c r="DO82" i="1" s="1"/>
  <c r="DC91" i="1"/>
  <c r="BV19" i="1"/>
  <c r="AD127" i="1"/>
  <c r="BE127" i="1"/>
  <c r="AZ127" i="1" s="1"/>
  <c r="AD126" i="1"/>
  <c r="BE126" i="1"/>
  <c r="AZ126" i="1" s="1"/>
  <c r="BV125" i="1"/>
  <c r="CW125" i="1"/>
  <c r="CR125" i="1" s="1"/>
  <c r="AZ122" i="1"/>
  <c r="G119" i="1"/>
  <c r="BU119" i="1" s="1"/>
  <c r="CQ119" i="1" s="1"/>
  <c r="CU114" i="1"/>
  <c r="CR114" i="1" s="1"/>
  <c r="BV114" i="1"/>
  <c r="BK110" i="1"/>
  <c r="DC110" i="1"/>
  <c r="BL108" i="1"/>
  <c r="AD95" i="1"/>
  <c r="BP95" i="1"/>
  <c r="AZ95" i="1" s="1"/>
  <c r="BK108" i="1"/>
  <c r="CR76" i="1"/>
  <c r="AZ67" i="1"/>
  <c r="DO67" i="1" s="1"/>
  <c r="BV66" i="1"/>
  <c r="DL66" i="1"/>
  <c r="CR66" i="1" s="1"/>
  <c r="AC65" i="1"/>
  <c r="AY65" i="1" s="1"/>
  <c r="BC91" i="1"/>
  <c r="AZ62" i="1"/>
  <c r="AZ49" i="1"/>
  <c r="BV38" i="1"/>
  <c r="DG38" i="1"/>
  <c r="DN34" i="1"/>
  <c r="AC34" i="1"/>
  <c r="AY34" i="1" s="1"/>
  <c r="BJ58" i="1"/>
  <c r="BB58" i="1"/>
  <c r="BR121" i="1"/>
  <c r="BU106" i="1"/>
  <c r="CQ106" i="1" s="1"/>
  <c r="DP106" i="1"/>
  <c r="CR105" i="1"/>
  <c r="BU88" i="1"/>
  <c r="CQ88" i="1" s="1"/>
  <c r="DO85" i="1"/>
  <c r="AZ72" i="1"/>
  <c r="DO72" i="1" s="1"/>
  <c r="AD70" i="1"/>
  <c r="BE70" i="1"/>
  <c r="AZ70" i="1" s="1"/>
  <c r="BN91" i="1"/>
  <c r="BU55" i="1"/>
  <c r="CQ55" i="1" s="1"/>
  <c r="DN55" i="1"/>
  <c r="CR34" i="1"/>
  <c r="AZ12" i="1"/>
  <c r="DO12" i="1" s="1"/>
  <c r="G20" i="1"/>
  <c r="BT112" i="1"/>
  <c r="CT128" i="1"/>
  <c r="AG108" i="1"/>
  <c r="BC104" i="1"/>
  <c r="BC140" i="1" s="1"/>
  <c r="DL103" i="1"/>
  <c r="CR103" i="1" s="1"/>
  <c r="BV103" i="1"/>
  <c r="CR94" i="1"/>
  <c r="DE108" i="1"/>
  <c r="CW108" i="1"/>
  <c r="AI91" i="1"/>
  <c r="AZ84" i="1"/>
  <c r="DO84" i="1" s="1"/>
  <c r="BV81" i="1"/>
  <c r="CW81" i="1"/>
  <c r="CR81" i="1" s="1"/>
  <c r="AZ80" i="1"/>
  <c r="DO80" i="1" s="1"/>
  <c r="BH91" i="1"/>
  <c r="CR55" i="1"/>
  <c r="DP55" i="1" s="1"/>
  <c r="BV54" i="1"/>
  <c r="DG54" i="1"/>
  <c r="CR54" i="1" s="1"/>
  <c r="CR39" i="1"/>
  <c r="AZ37" i="1"/>
  <c r="BO33" i="1"/>
  <c r="AZ33" i="1" s="1"/>
  <c r="AD33" i="1"/>
  <c r="AZ28" i="1"/>
  <c r="AC26" i="1"/>
  <c r="AY26" i="1" s="1"/>
  <c r="BN58" i="1"/>
  <c r="DN21" i="1"/>
  <c r="BU17" i="1"/>
  <c r="CQ17" i="1" s="1"/>
  <c r="AD13" i="1"/>
  <c r="AJ20" i="1"/>
  <c r="AJ130" i="1" s="1"/>
  <c r="BF13" i="1"/>
  <c r="BF20" i="1" s="1"/>
  <c r="BS108" i="1"/>
  <c r="CJ130" i="1"/>
  <c r="BV87" i="1"/>
  <c r="CW87" i="1"/>
  <c r="CR87" i="1" s="1"/>
  <c r="DP79" i="1"/>
  <c r="BU79" i="1"/>
  <c r="CQ79" i="1" s="1"/>
  <c r="AZ74" i="1"/>
  <c r="DO74" i="1" s="1"/>
  <c r="DN72" i="1"/>
  <c r="AC72" i="1"/>
  <c r="AY72" i="1" s="1"/>
  <c r="CR69" i="1"/>
  <c r="DP69" i="1" s="1"/>
  <c r="DF91" i="1"/>
  <c r="L91" i="1"/>
  <c r="CW64" i="1"/>
  <c r="G64" i="1"/>
  <c r="DN64" i="1" s="1"/>
  <c r="DB91" i="1"/>
  <c r="DB130" i="1" s="1"/>
  <c r="DB142" i="1" s="1"/>
  <c r="CT91" i="1"/>
  <c r="BL91" i="1"/>
  <c r="BD91" i="1"/>
  <c r="CV91" i="1"/>
  <c r="BK91" i="1"/>
  <c r="BB91" i="1"/>
  <c r="AC50" i="1"/>
  <c r="AY50" i="1" s="1"/>
  <c r="CR49" i="1"/>
  <c r="DP49" i="1" s="1"/>
  <c r="AZ40" i="1"/>
  <c r="DF58" i="1"/>
  <c r="CX58" i="1"/>
  <c r="BI58" i="1"/>
  <c r="BI130" i="1" s="1"/>
  <c r="BA58" i="1"/>
  <c r="AD118" i="1"/>
  <c r="BT118" i="1"/>
  <c r="AZ118" i="1" s="1"/>
  <c r="DJ128" i="1"/>
  <c r="AZ103" i="1"/>
  <c r="DH101" i="1"/>
  <c r="DH140" i="1" s="1"/>
  <c r="BV101" i="1"/>
  <c r="AZ100" i="1"/>
  <c r="DO100" i="1" s="1"/>
  <c r="BH108" i="1"/>
  <c r="CS91" i="1"/>
  <c r="CA91" i="1"/>
  <c r="AC90" i="1"/>
  <c r="AY90" i="1" s="1"/>
  <c r="BV89" i="1"/>
  <c r="AC88" i="1"/>
  <c r="AY88" i="1" s="1"/>
  <c r="AC84" i="1"/>
  <c r="AY84" i="1" s="1"/>
  <c r="CR80" i="1"/>
  <c r="DP80" i="1" s="1"/>
  <c r="CU91" i="1"/>
  <c r="BU53" i="1"/>
  <c r="CQ53" i="1" s="1"/>
  <c r="BU45" i="1"/>
  <c r="CQ45" i="1" s="1"/>
  <c r="BK58" i="1"/>
  <c r="BC23" i="1"/>
  <c r="AZ23" i="1" s="1"/>
  <c r="AD23" i="1"/>
  <c r="BE15" i="1"/>
  <c r="AZ15" i="1" s="1"/>
  <c r="AD15" i="1"/>
  <c r="AT108" i="1"/>
  <c r="AT130" i="1" s="1"/>
  <c r="AX91" i="1"/>
  <c r="BU74" i="1"/>
  <c r="CQ74" i="1" s="1"/>
  <c r="CU54" i="1"/>
  <c r="G54" i="1"/>
  <c r="DN54" i="1" s="1"/>
  <c r="AZ53" i="1"/>
  <c r="AZ43" i="1"/>
  <c r="CR40" i="1"/>
  <c r="DP40" i="1" s="1"/>
  <c r="BU26" i="1"/>
  <c r="CQ26" i="1" s="1"/>
  <c r="AC18" i="1"/>
  <c r="AY18" i="1" s="1"/>
  <c r="BV14" i="1"/>
  <c r="CW14" i="1"/>
  <c r="CR14" i="1" s="1"/>
  <c r="AZ10" i="1"/>
  <c r="BJ20" i="1"/>
  <c r="BB20" i="1"/>
  <c r="AD102" i="1"/>
  <c r="DP100" i="1"/>
  <c r="BV86" i="1"/>
  <c r="CW86" i="1"/>
  <c r="CR86" i="1" s="1"/>
  <c r="AZ79" i="1"/>
  <c r="AZ64" i="1"/>
  <c r="DJ91" i="1"/>
  <c r="BF59" i="1"/>
  <c r="CX59" i="1"/>
  <c r="G59" i="1"/>
  <c r="AC57" i="1"/>
  <c r="AY57" i="1" s="1"/>
  <c r="BT52" i="1"/>
  <c r="AZ52" i="1" s="1"/>
  <c r="DO52" i="1" s="1"/>
  <c r="DL52" i="1"/>
  <c r="CR52" i="1" s="1"/>
  <c r="DP52" i="1" s="1"/>
  <c r="BU46" i="1"/>
  <c r="CQ46" i="1" s="1"/>
  <c r="AC46" i="1"/>
  <c r="AY46" i="1" s="1"/>
  <c r="CR43" i="1"/>
  <c r="DP43" i="1" s="1"/>
  <c r="AZ39" i="1"/>
  <c r="DO39" i="1" s="1"/>
  <c r="AZ32" i="1"/>
  <c r="DO32" i="1" s="1"/>
  <c r="AC30" i="1"/>
  <c r="AY30" i="1" s="1"/>
  <c r="BH58" i="1"/>
  <c r="AZ24" i="1"/>
  <c r="CV58" i="1"/>
  <c r="BU11" i="1"/>
  <c r="CQ11" i="1" s="1"/>
  <c r="BS20" i="1"/>
  <c r="BS130" i="1" s="1"/>
  <c r="BT5" i="1"/>
  <c r="BT136" i="1" s="1"/>
  <c r="AX20" i="1"/>
  <c r="BV4" i="1"/>
  <c r="CW4" i="1"/>
  <c r="CR4" i="1" s="1"/>
  <c r="BV102" i="1"/>
  <c r="BU100" i="1"/>
  <c r="CQ100" i="1" s="1"/>
  <c r="CR77" i="1"/>
  <c r="CR74" i="1"/>
  <c r="DP74" i="1" s="1"/>
  <c r="AZ71" i="1"/>
  <c r="DO71" i="1" s="1"/>
  <c r="AZ69" i="1"/>
  <c r="DO69" i="1" s="1"/>
  <c r="AC63" i="1"/>
  <c r="AY63" i="1" s="1"/>
  <c r="BU44" i="1"/>
  <c r="CQ44" i="1" s="1"/>
  <c r="AP58" i="1"/>
  <c r="AP130" i="1" s="1"/>
  <c r="AD41" i="1"/>
  <c r="DO24" i="1"/>
  <c r="AC24" i="1"/>
  <c r="AY24" i="1" s="1"/>
  <c r="AZ19" i="1"/>
  <c r="CR18" i="1"/>
  <c r="DP18" i="1" s="1"/>
  <c r="AZ17" i="1"/>
  <c r="DO17" i="1" s="1"/>
  <c r="CR15" i="1"/>
  <c r="DK20" i="1"/>
  <c r="CR6" i="1"/>
  <c r="DE20" i="1"/>
  <c r="AI20" i="1"/>
  <c r="AD5" i="1"/>
  <c r="BE5" i="1"/>
  <c r="BV105" i="1"/>
  <c r="DL96" i="1"/>
  <c r="CR96" i="1" s="1"/>
  <c r="AA91" i="1"/>
  <c r="DE83" i="1"/>
  <c r="CR83" i="1" s="1"/>
  <c r="DP83" i="1" s="1"/>
  <c r="CR82" i="1"/>
  <c r="DP82" i="1" s="1"/>
  <c r="CR78" i="1"/>
  <c r="DP78" i="1" s="1"/>
  <c r="AD77" i="1"/>
  <c r="BE77" i="1"/>
  <c r="AZ77" i="1" s="1"/>
  <c r="BU76" i="1"/>
  <c r="CQ76" i="1" s="1"/>
  <c r="AC76" i="1"/>
  <c r="AY76" i="1" s="1"/>
  <c r="DL73" i="1"/>
  <c r="CR73" i="1" s="1"/>
  <c r="BV73" i="1"/>
  <c r="BV70" i="1"/>
  <c r="CW70" i="1"/>
  <c r="CR70" i="1" s="1"/>
  <c r="G68" i="1"/>
  <c r="BT68" i="1"/>
  <c r="DL68" i="1"/>
  <c r="CR68" i="1" s="1"/>
  <c r="DP68" i="1" s="1"/>
  <c r="AZ66" i="1"/>
  <c r="BE63" i="1"/>
  <c r="AZ63" i="1" s="1"/>
  <c r="DO63" i="1" s="1"/>
  <c r="BU62" i="1"/>
  <c r="CQ62" i="1" s="1"/>
  <c r="BM91" i="1"/>
  <c r="BT51" i="1"/>
  <c r="AZ51" i="1" s="1"/>
  <c r="AD51" i="1"/>
  <c r="AZ35" i="1"/>
  <c r="DO35" i="1" s="1"/>
  <c r="BU22" i="1"/>
  <c r="CQ22" i="1" s="1"/>
  <c r="AC21" i="1"/>
  <c r="AY21" i="1" s="1"/>
  <c r="CR17" i="1"/>
  <c r="DP17" i="1" s="1"/>
  <c r="AZ16" i="1"/>
  <c r="Z58" i="1"/>
  <c r="Z130" i="1" s="1"/>
  <c r="Z142" i="1" s="1"/>
  <c r="BC48" i="1"/>
  <c r="AZ48" i="1" s="1"/>
  <c r="AD48" i="1"/>
  <c r="G41" i="1"/>
  <c r="S58" i="1"/>
  <c r="S130" i="1" s="1"/>
  <c r="S142" i="1" s="1"/>
  <c r="AD28" i="1"/>
  <c r="AS58" i="1"/>
  <c r="AS130" i="1" s="1"/>
  <c r="AG58" i="1"/>
  <c r="DO10" i="1"/>
  <c r="BP20" i="1"/>
  <c r="BH20" i="1"/>
  <c r="BO20" i="1"/>
  <c r="BG20" i="1"/>
  <c r="AC4" i="1"/>
  <c r="AY4" i="1" s="1"/>
  <c r="DP76" i="1"/>
  <c r="DO53" i="1"/>
  <c r="AC53" i="1"/>
  <c r="AY53" i="1" s="1"/>
  <c r="DK48" i="1"/>
  <c r="DK135" i="1" s="1"/>
  <c r="CO58" i="1"/>
  <c r="CO130" i="1" s="1"/>
  <c r="DL38" i="1"/>
  <c r="G38" i="1"/>
  <c r="DN38" i="1" s="1"/>
  <c r="AA58" i="1"/>
  <c r="BE58" i="1"/>
  <c r="CR12" i="1"/>
  <c r="DP12" i="1" s="1"/>
  <c r="AC12" i="1"/>
  <c r="AY12" i="1" s="1"/>
  <c r="DN12" i="1"/>
  <c r="DL9" i="1"/>
  <c r="AZ6" i="1"/>
  <c r="DA20" i="1"/>
  <c r="DA130" i="1" s="1"/>
  <c r="CS20" i="1"/>
  <c r="G57" i="1"/>
  <c r="DN57" i="1" s="1"/>
  <c r="BT57" i="1"/>
  <c r="AZ57" i="1" s="1"/>
  <c r="DO57" i="1" s="1"/>
  <c r="DL57" i="1"/>
  <c r="CR57" i="1" s="1"/>
  <c r="DP57" i="1" s="1"/>
  <c r="CU48" i="1"/>
  <c r="BV48" i="1"/>
  <c r="DO40" i="1"/>
  <c r="AC40" i="1"/>
  <c r="AY40" i="1" s="1"/>
  <c r="AC29" i="1"/>
  <c r="AY29" i="1" s="1"/>
  <c r="DG27" i="1"/>
  <c r="CR27" i="1" s="1"/>
  <c r="V58" i="1"/>
  <c r="V130" i="1" s="1"/>
  <c r="V142" i="1" s="1"/>
  <c r="BO27" i="1"/>
  <c r="G27" i="1"/>
  <c r="AZ26" i="1"/>
  <c r="DO26" i="1" s="1"/>
  <c r="CR19" i="1"/>
  <c r="DO16" i="1"/>
  <c r="AC16" i="1"/>
  <c r="AY16" i="1" s="1"/>
  <c r="AZ11" i="1"/>
  <c r="DO11" i="1" s="1"/>
  <c r="BK20" i="1"/>
  <c r="AZ4" i="1"/>
  <c r="AC62" i="1"/>
  <c r="AY62" i="1" s="1"/>
  <c r="AC52" i="1"/>
  <c r="AY52" i="1" s="1"/>
  <c r="CR47" i="1"/>
  <c r="AC44" i="1"/>
  <c r="AY44" i="1" s="1"/>
  <c r="BT30" i="1"/>
  <c r="AZ30" i="1" s="1"/>
  <c r="DO30" i="1" s="1"/>
  <c r="AX58" i="1"/>
  <c r="BY58" i="1"/>
  <c r="CW58" i="1"/>
  <c r="AZ18" i="1"/>
  <c r="DO18" i="1" s="1"/>
  <c r="AD14" i="1"/>
  <c r="BE14" i="1"/>
  <c r="AZ14" i="1" s="1"/>
  <c r="AR20" i="1"/>
  <c r="AR130" i="1" s="1"/>
  <c r="BN13" i="1"/>
  <c r="BN136" i="1" s="1"/>
  <c r="BC9" i="1"/>
  <c r="BC134" i="1" s="1"/>
  <c r="CU9" i="1"/>
  <c r="CR7" i="1"/>
  <c r="DP7" i="1" s="1"/>
  <c r="DO7" i="1"/>
  <c r="DL5" i="1"/>
  <c r="DL136" i="1" s="1"/>
  <c r="CP20" i="1"/>
  <c r="CV20" i="1"/>
  <c r="BV20" i="2" l="1"/>
  <c r="DE58" i="1"/>
  <c r="BE134" i="1"/>
  <c r="DP61" i="1"/>
  <c r="DP138" i="1"/>
  <c r="CN139" i="1"/>
  <c r="CN141" i="1" s="1"/>
  <c r="CN142" i="1" s="1"/>
  <c r="CR5" i="1"/>
  <c r="DP5" i="1" s="1"/>
  <c r="DO103" i="1"/>
  <c r="DP90" i="1"/>
  <c r="DO66" i="1"/>
  <c r="AT141" i="1"/>
  <c r="AT142" i="1" s="1"/>
  <c r="AZ136" i="3"/>
  <c r="AC136" i="3"/>
  <c r="AY136" i="3" s="1"/>
  <c r="CX139" i="3"/>
  <c r="CX141" i="3" s="1"/>
  <c r="BF130" i="3"/>
  <c r="DE139" i="3"/>
  <c r="DE141" i="3" s="1"/>
  <c r="AZ96" i="1"/>
  <c r="DO96" i="1" s="1"/>
  <c r="DP21" i="1"/>
  <c r="AC134" i="3"/>
  <c r="AY134" i="3" s="1"/>
  <c r="DP8" i="1"/>
  <c r="CX20" i="1"/>
  <c r="BO108" i="1"/>
  <c r="CR111" i="1"/>
  <c r="CX130" i="3"/>
  <c r="AI142" i="2"/>
  <c r="BL130" i="2"/>
  <c r="BL142" i="2" s="1"/>
  <c r="BU91" i="3"/>
  <c r="DC139" i="3"/>
  <c r="DC141" i="3" s="1"/>
  <c r="BU108" i="3"/>
  <c r="DO49" i="1"/>
  <c r="BM135" i="1"/>
  <c r="BM139" i="1" s="1"/>
  <c r="BM141" i="1" s="1"/>
  <c r="BB141" i="1"/>
  <c r="DP35" i="1"/>
  <c r="DO115" i="1"/>
  <c r="BV140" i="1"/>
  <c r="BU140" i="1" s="1"/>
  <c r="CQ140" i="1" s="1"/>
  <c r="CI139" i="1"/>
  <c r="CI141" i="1" s="1"/>
  <c r="CR108" i="2"/>
  <c r="BU58" i="3"/>
  <c r="BM130" i="3"/>
  <c r="DE130" i="3"/>
  <c r="BF139" i="3"/>
  <c r="BF141" i="3" s="1"/>
  <c r="CR133" i="3"/>
  <c r="BM139" i="3"/>
  <c r="BM141" i="3" s="1"/>
  <c r="BU128" i="3"/>
  <c r="CR128" i="3"/>
  <c r="AC128" i="3"/>
  <c r="AY128" i="3" s="1"/>
  <c r="DD130" i="3"/>
  <c r="CR58" i="3"/>
  <c r="BU135" i="3"/>
  <c r="CQ135" i="3" s="1"/>
  <c r="AC135" i="3"/>
  <c r="AY135" i="3" s="1"/>
  <c r="BU133" i="3"/>
  <c r="CQ133" i="3" s="1"/>
  <c r="CW20" i="3"/>
  <c r="CW130" i="3" s="1"/>
  <c r="CR9" i="3"/>
  <c r="CR20" i="3" s="1"/>
  <c r="AC58" i="3"/>
  <c r="AY58" i="3" s="1"/>
  <c r="AZ134" i="3"/>
  <c r="AZ133" i="3"/>
  <c r="CR104" i="1"/>
  <c r="DP104" i="1" s="1"/>
  <c r="BL139" i="3"/>
  <c r="BL141" i="3" s="1"/>
  <c r="BT133" i="1"/>
  <c r="DO90" i="1"/>
  <c r="DP98" i="1"/>
  <c r="CR136" i="3"/>
  <c r="BB141" i="3"/>
  <c r="DO55" i="1"/>
  <c r="BV134" i="3"/>
  <c r="BU134" i="3" s="1"/>
  <c r="CQ134" i="3" s="1"/>
  <c r="CQ58" i="1"/>
  <c r="CR91" i="3"/>
  <c r="BC20" i="1"/>
  <c r="BC108" i="1"/>
  <c r="CO142" i="1"/>
  <c r="AZ134" i="2"/>
  <c r="CR137" i="3"/>
  <c r="CR108" i="3"/>
  <c r="CR134" i="3"/>
  <c r="BV136" i="1"/>
  <c r="BU136" i="1" s="1"/>
  <c r="CQ136" i="1" s="1"/>
  <c r="DG140" i="1"/>
  <c r="DG141" i="2"/>
  <c r="DG142" i="2" s="1"/>
  <c r="BN139" i="3"/>
  <c r="BN141" i="3" s="1"/>
  <c r="AQ139" i="1"/>
  <c r="AQ141" i="1" s="1"/>
  <c r="AZ104" i="1"/>
  <c r="AZ108" i="1" s="1"/>
  <c r="DE91" i="1"/>
  <c r="BD128" i="1"/>
  <c r="BD130" i="1" s="1"/>
  <c r="BB108" i="1"/>
  <c r="BO140" i="1"/>
  <c r="AZ121" i="1"/>
  <c r="DO121" i="1" s="1"/>
  <c r="CH142" i="1"/>
  <c r="DO73" i="1"/>
  <c r="DC139" i="2"/>
  <c r="DC141" i="2" s="1"/>
  <c r="DC142" i="2" s="1"/>
  <c r="BO130" i="3"/>
  <c r="DO60" i="1"/>
  <c r="AZ120" i="1"/>
  <c r="DO120" i="1" s="1"/>
  <c r="BN138" i="1"/>
  <c r="CT139" i="1"/>
  <c r="AD133" i="1"/>
  <c r="AQ130" i="1"/>
  <c r="AQ142" i="1" s="1"/>
  <c r="AR142" i="2"/>
  <c r="CU130" i="3"/>
  <c r="AZ20" i="3"/>
  <c r="AZ108" i="3"/>
  <c r="BV133" i="1"/>
  <c r="BE130" i="3"/>
  <c r="AD140" i="1"/>
  <c r="AC140" i="1" s="1"/>
  <c r="AY140" i="1" s="1"/>
  <c r="BM128" i="1"/>
  <c r="BX141" i="1"/>
  <c r="BX142" i="1" s="1"/>
  <c r="CL141" i="1"/>
  <c r="CL142" i="1" s="1"/>
  <c r="BV135" i="1"/>
  <c r="BU135" i="1" s="1"/>
  <c r="CQ135" i="1" s="1"/>
  <c r="AS142" i="2"/>
  <c r="DL130" i="3"/>
  <c r="DP126" i="1"/>
  <c r="BC130" i="3"/>
  <c r="BP141" i="3"/>
  <c r="DO113" i="1"/>
  <c r="DO83" i="1"/>
  <c r="CR140" i="3"/>
  <c r="AS141" i="1"/>
  <c r="AS142" i="1" s="1"/>
  <c r="AZ58" i="3"/>
  <c r="BM130" i="2"/>
  <c r="AZ135" i="3"/>
  <c r="DO6" i="1"/>
  <c r="DP15" i="1"/>
  <c r="DP37" i="1"/>
  <c r="BU134" i="2"/>
  <c r="CQ134" i="2" s="1"/>
  <c r="BM139" i="2"/>
  <c r="BM141" i="2" s="1"/>
  <c r="AZ137" i="3"/>
  <c r="AZ140" i="3"/>
  <c r="BN128" i="1"/>
  <c r="DD139" i="1"/>
  <c r="DD141" i="1" s="1"/>
  <c r="DP127" i="1"/>
  <c r="DH141" i="3"/>
  <c r="AG130" i="1"/>
  <c r="CU58" i="1"/>
  <c r="DD58" i="1"/>
  <c r="DD130" i="1" s="1"/>
  <c r="CW9" i="1"/>
  <c r="CW20" i="1" s="1"/>
  <c r="AD137" i="1"/>
  <c r="AC137" i="1" s="1"/>
  <c r="AY137" i="1" s="1"/>
  <c r="BS142" i="2"/>
  <c r="DG130" i="3"/>
  <c r="CW137" i="1"/>
  <c r="BE137" i="1"/>
  <c r="DO78" i="1"/>
  <c r="CR41" i="1"/>
  <c r="DP41" i="1" s="1"/>
  <c r="DO37" i="1"/>
  <c r="DP34" i="1"/>
  <c r="DP118" i="1"/>
  <c r="CP139" i="1"/>
  <c r="CP141" i="1" s="1"/>
  <c r="AR142" i="1"/>
  <c r="CA20" i="1"/>
  <c r="CA130" i="1" s="1"/>
  <c r="CR115" i="1"/>
  <c r="DP115" i="1" s="1"/>
  <c r="DO107" i="1"/>
  <c r="AQ142" i="2"/>
  <c r="AZ128" i="3"/>
  <c r="DP77" i="1"/>
  <c r="DP121" i="1"/>
  <c r="BT137" i="1"/>
  <c r="DO43" i="1"/>
  <c r="CR120" i="1"/>
  <c r="DP120" i="1" s="1"/>
  <c r="DO19" i="1"/>
  <c r="CV128" i="1"/>
  <c r="CV130" i="1" s="1"/>
  <c r="CW128" i="1"/>
  <c r="CK130" i="1"/>
  <c r="CK142" i="1" s="1"/>
  <c r="BU137" i="3"/>
  <c r="CQ137" i="3" s="1"/>
  <c r="CR135" i="3"/>
  <c r="DL139" i="3"/>
  <c r="DL141" i="3" s="1"/>
  <c r="CU139" i="3"/>
  <c r="CU141" i="3" s="1"/>
  <c r="BC139" i="3"/>
  <c r="BC141" i="3" s="1"/>
  <c r="AC91" i="3"/>
  <c r="AY91" i="3" s="1"/>
  <c r="AC137" i="3"/>
  <c r="AY137" i="3" s="1"/>
  <c r="BU132" i="3"/>
  <c r="CQ132" i="3" s="1"/>
  <c r="BE139" i="3"/>
  <c r="BE141" i="3" s="1"/>
  <c r="AZ132" i="3"/>
  <c r="CW139" i="3"/>
  <c r="CW141" i="3" s="1"/>
  <c r="G139" i="3"/>
  <c r="G141" i="3" s="1"/>
  <c r="CR132" i="3"/>
  <c r="AC133" i="3"/>
  <c r="AY133" i="3" s="1"/>
  <c r="AD130" i="3"/>
  <c r="AC20" i="3"/>
  <c r="AY20" i="3" s="1"/>
  <c r="BT130" i="3"/>
  <c r="AD139" i="3"/>
  <c r="AC132" i="3"/>
  <c r="AY132" i="3" s="1"/>
  <c r="BT139" i="3"/>
  <c r="BT141" i="3" s="1"/>
  <c r="BV130" i="3"/>
  <c r="BU20" i="3"/>
  <c r="AC138" i="3"/>
  <c r="AY138" i="3" s="1"/>
  <c r="AZ91" i="3"/>
  <c r="BO141" i="3"/>
  <c r="G130" i="3"/>
  <c r="DF139" i="3"/>
  <c r="DF141" i="3" s="1"/>
  <c r="BY142" i="2"/>
  <c r="J142" i="2"/>
  <c r="BF139" i="2"/>
  <c r="BF141" i="2" s="1"/>
  <c r="BF142" i="2" s="1"/>
  <c r="DE139" i="2"/>
  <c r="DE141" i="2" s="1"/>
  <c r="CA142" i="2"/>
  <c r="AC128" i="2"/>
  <c r="AY128" i="2" s="1"/>
  <c r="CR140" i="2"/>
  <c r="AX142" i="2"/>
  <c r="BU108" i="2"/>
  <c r="CQ108" i="2" s="1"/>
  <c r="DE130" i="2"/>
  <c r="CT141" i="2"/>
  <c r="CT142" i="2" s="1"/>
  <c r="AZ91" i="2"/>
  <c r="AC108" i="2"/>
  <c r="AY108" i="2" s="1"/>
  <c r="BT139" i="2"/>
  <c r="BT141" i="2" s="1"/>
  <c r="CW134" i="2"/>
  <c r="CW139" i="2" s="1"/>
  <c r="CW141" i="2" s="1"/>
  <c r="CW142" i="2" s="1"/>
  <c r="CV142" i="2"/>
  <c r="CR135" i="2"/>
  <c r="BB141" i="2"/>
  <c r="BB142" i="2" s="1"/>
  <c r="DD142" i="2"/>
  <c r="DB142" i="2"/>
  <c r="AG142" i="2"/>
  <c r="CW20" i="2"/>
  <c r="CW130" i="2" s="1"/>
  <c r="CI142" i="2"/>
  <c r="CR133" i="2"/>
  <c r="DJ142" i="2"/>
  <c r="DA142" i="2"/>
  <c r="BO139" i="2"/>
  <c r="BO141" i="2" s="1"/>
  <c r="AC20" i="2"/>
  <c r="AY20" i="2" s="1"/>
  <c r="BR142" i="2"/>
  <c r="AZ136" i="2"/>
  <c r="BE130" i="2"/>
  <c r="AZ140" i="2"/>
  <c r="AZ135" i="2"/>
  <c r="BK142" i="2"/>
  <c r="BJ142" i="2"/>
  <c r="AZ133" i="2"/>
  <c r="BT130" i="2"/>
  <c r="DL130" i="2"/>
  <c r="BD142" i="2"/>
  <c r="DF142" i="2"/>
  <c r="AA142" i="2"/>
  <c r="AZ137" i="2"/>
  <c r="DL139" i="2"/>
  <c r="DL141" i="2" s="1"/>
  <c r="BO130" i="2"/>
  <c r="BC130" i="2"/>
  <c r="AZ132" i="2"/>
  <c r="AC133" i="2"/>
  <c r="AY133" i="2" s="1"/>
  <c r="BU132" i="2"/>
  <c r="CQ132" i="2" s="1"/>
  <c r="AZ108" i="2"/>
  <c r="BG142" i="2"/>
  <c r="AC140" i="2"/>
  <c r="AY140" i="2" s="1"/>
  <c r="BU128" i="2"/>
  <c r="CQ128" i="2" s="1"/>
  <c r="CY142" i="2"/>
  <c r="DK142" i="2"/>
  <c r="CP142" i="2"/>
  <c r="AZ20" i="2"/>
  <c r="CR128" i="2"/>
  <c r="CR58" i="2"/>
  <c r="BN139" i="2"/>
  <c r="BN141" i="2" s="1"/>
  <c r="BN142" i="2" s="1"/>
  <c r="BH142" i="2"/>
  <c r="CU130" i="2"/>
  <c r="CR136" i="2"/>
  <c r="BU138" i="2"/>
  <c r="CQ138" i="2" s="1"/>
  <c r="CB142" i="2"/>
  <c r="AC136" i="2"/>
  <c r="AY136" i="2" s="1"/>
  <c r="BU133" i="2"/>
  <c r="CQ133" i="2" s="1"/>
  <c r="CR132" i="2"/>
  <c r="G139" i="2"/>
  <c r="BE139" i="2"/>
  <c r="BE141" i="2" s="1"/>
  <c r="AD139" i="2"/>
  <c r="AC132" i="2"/>
  <c r="AY132" i="2" s="1"/>
  <c r="BI142" i="2"/>
  <c r="CU139" i="2"/>
  <c r="CU141" i="2" s="1"/>
  <c r="BU136" i="2"/>
  <c r="CQ136" i="2" s="1"/>
  <c r="AC134" i="2"/>
  <c r="AY134" i="2" s="1"/>
  <c r="AC138" i="2"/>
  <c r="AY138" i="2" s="1"/>
  <c r="DH141" i="2"/>
  <c r="DH142" i="2" s="1"/>
  <c r="CZ142" i="2"/>
  <c r="AC91" i="2"/>
  <c r="AY91" i="2" s="1"/>
  <c r="CX137" i="2"/>
  <c r="CX91" i="2"/>
  <c r="CX130" i="2" s="1"/>
  <c r="CR59" i="2"/>
  <c r="CR91" i="2" s="1"/>
  <c r="AZ128" i="2"/>
  <c r="AD130" i="2"/>
  <c r="BP141" i="2"/>
  <c r="BP142" i="2" s="1"/>
  <c r="AC137" i="2"/>
  <c r="AY137" i="2" s="1"/>
  <c r="BU20" i="2"/>
  <c r="CQ20" i="2" s="1"/>
  <c r="G130" i="2"/>
  <c r="BV137" i="2"/>
  <c r="BV139" i="2" s="1"/>
  <c r="AZ58" i="2"/>
  <c r="BC139" i="2"/>
  <c r="BC141" i="2" s="1"/>
  <c r="BU59" i="2"/>
  <c r="CQ59" i="2" s="1"/>
  <c r="BV91" i="2"/>
  <c r="CR20" i="2"/>
  <c r="DP30" i="1"/>
  <c r="AZ134" i="1"/>
  <c r="DO134" i="1" s="1"/>
  <c r="DP39" i="1"/>
  <c r="DP51" i="1"/>
  <c r="DJ130" i="1"/>
  <c r="DJ142" i="1" s="1"/>
  <c r="DO36" i="1"/>
  <c r="DO122" i="1"/>
  <c r="DP65" i="1"/>
  <c r="BD139" i="1"/>
  <c r="BD141" i="1" s="1"/>
  <c r="CA134" i="1"/>
  <c r="DO64" i="1"/>
  <c r="DP94" i="1"/>
  <c r="DO62" i="1"/>
  <c r="CP130" i="1"/>
  <c r="CR13" i="1"/>
  <c r="DP13" i="1" s="1"/>
  <c r="BS142" i="1"/>
  <c r="CV132" i="1"/>
  <c r="CV139" i="1" s="1"/>
  <c r="CV141" i="1" s="1"/>
  <c r="DF139" i="1"/>
  <c r="DF141" i="1" s="1"/>
  <c r="AI139" i="1"/>
  <c r="AI141" i="1" s="1"/>
  <c r="AZ111" i="1"/>
  <c r="DO111" i="1" s="1"/>
  <c r="DP6" i="1"/>
  <c r="DG108" i="1"/>
  <c r="DP32" i="1"/>
  <c r="DF20" i="1"/>
  <c r="DF130" i="1" s="1"/>
  <c r="AP142" i="1"/>
  <c r="DP47" i="1"/>
  <c r="CJ142" i="1"/>
  <c r="BT91" i="1"/>
  <c r="CU128" i="1"/>
  <c r="DP111" i="1"/>
  <c r="AD136" i="1"/>
  <c r="AC136" i="1" s="1"/>
  <c r="AY136" i="1" s="1"/>
  <c r="BF136" i="1"/>
  <c r="CG142" i="1"/>
  <c r="AZ68" i="1"/>
  <c r="DO68" i="1" s="1"/>
  <c r="BL130" i="1"/>
  <c r="BL142" i="1" s="1"/>
  <c r="DH141" i="1"/>
  <c r="BE128" i="1"/>
  <c r="AX139" i="1"/>
  <c r="AX141" i="1" s="1"/>
  <c r="CB137" i="1"/>
  <c r="CB139" i="1" s="1"/>
  <c r="CB141" i="1" s="1"/>
  <c r="BV59" i="1"/>
  <c r="BV91" i="1" s="1"/>
  <c r="CB91" i="1"/>
  <c r="CB130" i="1" s="1"/>
  <c r="DO81" i="1"/>
  <c r="CI130" i="1"/>
  <c r="BU14" i="1"/>
  <c r="CQ14" i="1" s="1"/>
  <c r="DP14" i="1"/>
  <c r="BU101" i="1"/>
  <c r="CQ101" i="1" s="1"/>
  <c r="BU87" i="1"/>
  <c r="CQ87" i="1" s="1"/>
  <c r="DP87" i="1"/>
  <c r="BU110" i="1"/>
  <c r="CQ110" i="1" s="1"/>
  <c r="AC45" i="1"/>
  <c r="AY45" i="1" s="1"/>
  <c r="DO45" i="1"/>
  <c r="DN20" i="1"/>
  <c r="BU114" i="1"/>
  <c r="CQ114" i="1" s="1"/>
  <c r="DP114" i="1"/>
  <c r="CT130" i="1"/>
  <c r="AC38" i="1"/>
  <c r="AY38" i="1" s="1"/>
  <c r="DO38" i="1"/>
  <c r="BV132" i="1"/>
  <c r="BY139" i="1"/>
  <c r="BY141" i="1" s="1"/>
  <c r="DL140" i="1"/>
  <c r="BU122" i="1"/>
  <c r="CQ122" i="1" s="1"/>
  <c r="AA139" i="1"/>
  <c r="AA141" i="1" s="1"/>
  <c r="AC125" i="1"/>
  <c r="AY125" i="1" s="1"/>
  <c r="DO125" i="1"/>
  <c r="AC110" i="1"/>
  <c r="AY110" i="1" s="1"/>
  <c r="AZ133" i="1"/>
  <c r="BU115" i="1"/>
  <c r="CQ115" i="1" s="1"/>
  <c r="AZ119" i="1"/>
  <c r="DO119" i="1" s="1"/>
  <c r="BY130" i="1"/>
  <c r="DL134" i="1"/>
  <c r="BH130" i="1"/>
  <c r="BH142" i="1" s="1"/>
  <c r="DN41" i="1"/>
  <c r="BU41" i="1"/>
  <c r="CQ41" i="1" s="1"/>
  <c r="BU73" i="1"/>
  <c r="CQ73" i="1" s="1"/>
  <c r="DP73" i="1"/>
  <c r="BE136" i="1"/>
  <c r="BE20" i="1"/>
  <c r="DL20" i="1"/>
  <c r="CR64" i="1"/>
  <c r="DP64" i="1" s="1"/>
  <c r="CR101" i="1"/>
  <c r="DP101" i="1" s="1"/>
  <c r="AC70" i="1"/>
  <c r="AY70" i="1" s="1"/>
  <c r="DO70" i="1"/>
  <c r="DO127" i="1"/>
  <c r="AC127" i="1"/>
  <c r="AY127" i="1" s="1"/>
  <c r="AC9" i="1"/>
  <c r="AY9" i="1" s="1"/>
  <c r="BU109" i="1"/>
  <c r="CQ109" i="1" s="1"/>
  <c r="DP109" i="1"/>
  <c r="BV128" i="1"/>
  <c r="DL108" i="1"/>
  <c r="BU5" i="1"/>
  <c r="CQ5" i="1" s="1"/>
  <c r="AC94" i="1"/>
  <c r="AY94" i="1" s="1"/>
  <c r="DO94" i="1"/>
  <c r="BT128" i="1"/>
  <c r="BT132" i="1"/>
  <c r="AD91" i="1"/>
  <c r="BU27" i="1"/>
  <c r="CQ27" i="1" s="1"/>
  <c r="DP27" i="1"/>
  <c r="AZ114" i="1"/>
  <c r="DO114" i="1" s="1"/>
  <c r="CT140" i="1"/>
  <c r="AC112" i="1"/>
  <c r="AY112" i="1" s="1"/>
  <c r="CR122" i="1"/>
  <c r="DP122" i="1" s="1"/>
  <c r="BU89" i="1"/>
  <c r="CQ89" i="1" s="1"/>
  <c r="DP89" i="1"/>
  <c r="AC13" i="1"/>
  <c r="AY13" i="1" s="1"/>
  <c r="DP54" i="1"/>
  <c r="BU54" i="1"/>
  <c r="CQ54" i="1" s="1"/>
  <c r="BU70" i="1"/>
  <c r="CQ70" i="1" s="1"/>
  <c r="DP70" i="1"/>
  <c r="BB130" i="1"/>
  <c r="BB142" i="1" s="1"/>
  <c r="AC15" i="1"/>
  <c r="AY15" i="1" s="1"/>
  <c r="DO15" i="1"/>
  <c r="BN20" i="1"/>
  <c r="BP140" i="1"/>
  <c r="BP141" i="1" s="1"/>
  <c r="CR48" i="1"/>
  <c r="DP48" i="1" s="1"/>
  <c r="DN27" i="1"/>
  <c r="AC27" i="1"/>
  <c r="AY27" i="1" s="1"/>
  <c r="G135" i="1"/>
  <c r="DN135" i="1" s="1"/>
  <c r="AA130" i="1"/>
  <c r="AC48" i="1"/>
  <c r="AY48" i="1" s="1"/>
  <c r="DO48" i="1"/>
  <c r="G58" i="1"/>
  <c r="DN58" i="1" s="1"/>
  <c r="AC95" i="1"/>
  <c r="AY95" i="1" s="1"/>
  <c r="DO95" i="1"/>
  <c r="BU96" i="1"/>
  <c r="CQ96" i="1" s="1"/>
  <c r="DP96" i="1"/>
  <c r="BT135" i="1"/>
  <c r="CW136" i="1"/>
  <c r="CR136" i="1" s="1"/>
  <c r="BP108" i="1"/>
  <c r="BP130" i="1" s="1"/>
  <c r="DE137" i="1"/>
  <c r="DE139" i="1" s="1"/>
  <c r="DE141" i="1" s="1"/>
  <c r="DK139" i="1"/>
  <c r="DK141" i="1" s="1"/>
  <c r="BU107" i="1"/>
  <c r="CQ107" i="1" s="1"/>
  <c r="DP107" i="1"/>
  <c r="DK58" i="1"/>
  <c r="DK130" i="1" s="1"/>
  <c r="DN109" i="1"/>
  <c r="G128" i="1"/>
  <c r="DN128" i="1" s="1"/>
  <c r="G132" i="1"/>
  <c r="AC109" i="1"/>
  <c r="AY109" i="1" s="1"/>
  <c r="DG133" i="1"/>
  <c r="BG132" i="1"/>
  <c r="BG139" i="1" s="1"/>
  <c r="BG141" i="1" s="1"/>
  <c r="BG128" i="1"/>
  <c r="BG130" i="1" s="1"/>
  <c r="BG142" i="1" s="1"/>
  <c r="DH108" i="1"/>
  <c r="DH130" i="1" s="1"/>
  <c r="AC123" i="1"/>
  <c r="AY123" i="1" s="1"/>
  <c r="DO123" i="1"/>
  <c r="BK132" i="1"/>
  <c r="BK139" i="1" s="1"/>
  <c r="BK141" i="1" s="1"/>
  <c r="BK128" i="1"/>
  <c r="BK130" i="1" s="1"/>
  <c r="AC126" i="1"/>
  <c r="AY126" i="1" s="1"/>
  <c r="DO126" i="1"/>
  <c r="AD128" i="1"/>
  <c r="BC128" i="1"/>
  <c r="BC132" i="1"/>
  <c r="AZ110" i="1"/>
  <c r="DO110" i="1" s="1"/>
  <c r="BM130" i="1"/>
  <c r="BU9" i="1"/>
  <c r="CQ9" i="1" s="1"/>
  <c r="BU81" i="1"/>
  <c r="CQ81" i="1" s="1"/>
  <c r="DP81" i="1"/>
  <c r="AC14" i="1"/>
  <c r="AY14" i="1" s="1"/>
  <c r="DO14" i="1"/>
  <c r="BT20" i="1"/>
  <c r="BU19" i="1"/>
  <c r="CQ19" i="1" s="1"/>
  <c r="DP19" i="1"/>
  <c r="AC101" i="1"/>
  <c r="AY101" i="1" s="1"/>
  <c r="DO101" i="1"/>
  <c r="R142" i="1"/>
  <c r="G133" i="1"/>
  <c r="DN133" i="1" s="1"/>
  <c r="DN112" i="1"/>
  <c r="DL132" i="1"/>
  <c r="DL128" i="1"/>
  <c r="BJ128" i="1"/>
  <c r="BJ132" i="1"/>
  <c r="BJ139" i="1" s="1"/>
  <c r="BJ141" i="1" s="1"/>
  <c r="CR119" i="1"/>
  <c r="DP119" i="1" s="1"/>
  <c r="AO142" i="1"/>
  <c r="AI130" i="1"/>
  <c r="BJ130" i="1"/>
  <c r="BI142" i="1"/>
  <c r="BU57" i="1"/>
  <c r="CQ57" i="1" s="1"/>
  <c r="AZ112" i="1"/>
  <c r="DO112" i="1" s="1"/>
  <c r="AC114" i="1"/>
  <c r="AY114" i="1" s="1"/>
  <c r="CY128" i="1"/>
  <c r="CY130" i="1" s="1"/>
  <c r="CY132" i="1"/>
  <c r="DA141" i="1"/>
  <c r="DA142" i="1" s="1"/>
  <c r="AC106" i="1"/>
  <c r="AY106" i="1" s="1"/>
  <c r="DO106" i="1"/>
  <c r="BR138" i="1"/>
  <c r="BR139" i="1" s="1"/>
  <c r="BR141" i="1" s="1"/>
  <c r="BR128" i="1"/>
  <c r="BR130" i="1" s="1"/>
  <c r="BF137" i="1"/>
  <c r="BF91" i="1"/>
  <c r="BF130" i="1" s="1"/>
  <c r="AZ13" i="1"/>
  <c r="DO13" i="1" s="1"/>
  <c r="BV108" i="1"/>
  <c r="BU125" i="1"/>
  <c r="CQ125" i="1" s="1"/>
  <c r="DP125" i="1"/>
  <c r="DP60" i="1"/>
  <c r="BU60" i="1"/>
  <c r="CQ60" i="1" s="1"/>
  <c r="L130" i="1"/>
  <c r="L142" i="1" s="1"/>
  <c r="T142" i="1"/>
  <c r="BU112" i="1"/>
  <c r="CQ112" i="1" s="1"/>
  <c r="DP112" i="1"/>
  <c r="AC89" i="1"/>
  <c r="AY89" i="1" s="1"/>
  <c r="DO89" i="1"/>
  <c r="AC82" i="1"/>
  <c r="AY82" i="1" s="1"/>
  <c r="DN82" i="1"/>
  <c r="BU105" i="1"/>
  <c r="CQ105" i="1" s="1"/>
  <c r="DP105" i="1"/>
  <c r="DO102" i="1"/>
  <c r="AC102" i="1"/>
  <c r="AY102" i="1" s="1"/>
  <c r="DO33" i="1"/>
  <c r="AC33" i="1"/>
  <c r="AY33" i="1" s="1"/>
  <c r="BU66" i="1"/>
  <c r="CQ66" i="1" s="1"/>
  <c r="DP66" i="1"/>
  <c r="AC51" i="1"/>
  <c r="AY51" i="1" s="1"/>
  <c r="DO51" i="1"/>
  <c r="AC5" i="1"/>
  <c r="AY5" i="1" s="1"/>
  <c r="BU102" i="1"/>
  <c r="CQ102" i="1" s="1"/>
  <c r="DP102" i="1"/>
  <c r="BU103" i="1"/>
  <c r="CQ103" i="1" s="1"/>
  <c r="DP103" i="1"/>
  <c r="AC119" i="1"/>
  <c r="AY119" i="1" s="1"/>
  <c r="DN119" i="1"/>
  <c r="CU135" i="1"/>
  <c r="DN59" i="1"/>
  <c r="G137" i="1"/>
  <c r="DN137" i="1" s="1"/>
  <c r="G91" i="1"/>
  <c r="DN91" i="1" s="1"/>
  <c r="BU127" i="1"/>
  <c r="CQ127" i="1" s="1"/>
  <c r="AD135" i="1"/>
  <c r="CS139" i="1"/>
  <c r="CS141" i="1" s="1"/>
  <c r="CR9" i="1"/>
  <c r="CU134" i="1"/>
  <c r="BO58" i="1"/>
  <c r="BO135" i="1"/>
  <c r="BO139" i="1" s="1"/>
  <c r="BO141" i="1" s="1"/>
  <c r="AD20" i="1"/>
  <c r="DE130" i="1"/>
  <c r="CX91" i="1"/>
  <c r="CX137" i="1"/>
  <c r="CX139" i="1" s="1"/>
  <c r="CX141" i="1" s="1"/>
  <c r="DO23" i="1"/>
  <c r="AC23" i="1"/>
  <c r="AY23" i="1" s="1"/>
  <c r="AD58" i="1"/>
  <c r="CR110" i="1"/>
  <c r="DP110" i="1" s="1"/>
  <c r="BT58" i="1"/>
  <c r="AZ8" i="1"/>
  <c r="DO8" i="1" s="1"/>
  <c r="DN8" i="1"/>
  <c r="AC8" i="1"/>
  <c r="AY8" i="1" s="1"/>
  <c r="BU8" i="1"/>
  <c r="CQ8" i="1" s="1"/>
  <c r="G134" i="1"/>
  <c r="DL135" i="1"/>
  <c r="DO4" i="1"/>
  <c r="DP4" i="1"/>
  <c r="BU4" i="1"/>
  <c r="CQ4" i="1" s="1"/>
  <c r="BV20" i="1"/>
  <c r="CR38" i="1"/>
  <c r="BC58" i="1"/>
  <c r="BC135" i="1"/>
  <c r="CR59" i="1"/>
  <c r="CW91" i="1"/>
  <c r="AC104" i="1"/>
  <c r="AY104" i="1" s="1"/>
  <c r="DO104" i="1"/>
  <c r="AZ9" i="1"/>
  <c r="DO9" i="1" s="1"/>
  <c r="DG58" i="1"/>
  <c r="DG135" i="1"/>
  <c r="BU48" i="1"/>
  <c r="CQ48" i="1" s="1"/>
  <c r="CS130" i="1"/>
  <c r="DO28" i="1"/>
  <c r="AC28" i="1"/>
  <c r="AY28" i="1" s="1"/>
  <c r="BV58" i="1"/>
  <c r="AC68" i="1"/>
  <c r="AY68" i="1" s="1"/>
  <c r="DN68" i="1"/>
  <c r="DO77" i="1"/>
  <c r="AC77" i="1"/>
  <c r="AY77" i="1" s="1"/>
  <c r="DO41" i="1"/>
  <c r="AC41" i="1"/>
  <c r="AY41" i="1" s="1"/>
  <c r="AX130" i="1"/>
  <c r="BE91" i="1"/>
  <c r="DP86" i="1"/>
  <c r="BU86" i="1"/>
  <c r="CQ86" i="1" s="1"/>
  <c r="DO118" i="1"/>
  <c r="AC118" i="1"/>
  <c r="AY118" i="1" s="1"/>
  <c r="AZ59" i="1"/>
  <c r="AJ142" i="1"/>
  <c r="AZ27" i="1"/>
  <c r="DO27" i="1" s="1"/>
  <c r="DP93" i="1"/>
  <c r="BU38" i="1"/>
  <c r="CQ38" i="1" s="1"/>
  <c r="DC132" i="1"/>
  <c r="DC139" i="1" s="1"/>
  <c r="DC141" i="1" s="1"/>
  <c r="DC128" i="1"/>
  <c r="DC130" i="1" s="1"/>
  <c r="DL91" i="1"/>
  <c r="DL137" i="1"/>
  <c r="AD108" i="1"/>
  <c r="DO109" i="1"/>
  <c r="CU20" i="1"/>
  <c r="DL58" i="1"/>
  <c r="AG139" i="1"/>
  <c r="AG141" i="1" s="1"/>
  <c r="AD132" i="1"/>
  <c r="AZ5" i="1"/>
  <c r="CU133" i="1"/>
  <c r="BO128" i="1"/>
  <c r="AC134" i="1"/>
  <c r="AY134" i="1" s="1"/>
  <c r="AC97" i="1"/>
  <c r="AY97" i="1" s="1"/>
  <c r="DO97" i="1"/>
  <c r="CW134" i="1" l="1"/>
  <c r="CR134" i="1" s="1"/>
  <c r="CX130" i="1"/>
  <c r="BO130" i="1"/>
  <c r="DD142" i="1"/>
  <c r="CQ128" i="3"/>
  <c r="CQ108" i="3"/>
  <c r="CQ58" i="3"/>
  <c r="CQ20" i="3"/>
  <c r="CQ91" i="3"/>
  <c r="BR142" i="1"/>
  <c r="CI142" i="1"/>
  <c r="DE142" i="2"/>
  <c r="CR130" i="3"/>
  <c r="BV139" i="3"/>
  <c r="BV141" i="3" s="1"/>
  <c r="BU141" i="3" s="1"/>
  <c r="CQ141" i="3" s="1"/>
  <c r="BK142" i="1"/>
  <c r="DF142" i="1"/>
  <c r="BU59" i="1"/>
  <c r="CQ59" i="1" s="1"/>
  <c r="CP142" i="1"/>
  <c r="AZ138" i="1"/>
  <c r="DO138" i="1" s="1"/>
  <c r="DP136" i="1"/>
  <c r="CV142" i="1"/>
  <c r="DO133" i="1"/>
  <c r="AG142" i="1"/>
  <c r="BM142" i="2"/>
  <c r="BN139" i="1"/>
  <c r="BN141" i="1" s="1"/>
  <c r="BE139" i="1"/>
  <c r="BE141" i="1" s="1"/>
  <c r="AZ130" i="3"/>
  <c r="CT141" i="1"/>
  <c r="CT142" i="1" s="1"/>
  <c r="BN130" i="1"/>
  <c r="AZ139" i="3"/>
  <c r="AZ141" i="3" s="1"/>
  <c r="DK142" i="1"/>
  <c r="DC142" i="1"/>
  <c r="AZ135" i="1"/>
  <c r="DO135" i="1" s="1"/>
  <c r="AZ128" i="1"/>
  <c r="DO128" i="1" s="1"/>
  <c r="BM142" i="1"/>
  <c r="CR58" i="1"/>
  <c r="DP58" i="1" s="1"/>
  <c r="CX142" i="1"/>
  <c r="BF139" i="1"/>
  <c r="BF141" i="1" s="1"/>
  <c r="BF142" i="1" s="1"/>
  <c r="CW130" i="1"/>
  <c r="CR139" i="3"/>
  <c r="CR141" i="3" s="1"/>
  <c r="BU130" i="3"/>
  <c r="AC130" i="3"/>
  <c r="AY130" i="3" s="1"/>
  <c r="AD141" i="3"/>
  <c r="AC139" i="3"/>
  <c r="AY139" i="3" s="1"/>
  <c r="BT142" i="2"/>
  <c r="CR134" i="2"/>
  <c r="BO142" i="2"/>
  <c r="AZ139" i="2"/>
  <c r="AZ141" i="2" s="1"/>
  <c r="BE142" i="2"/>
  <c r="CU142" i="2"/>
  <c r="BC142" i="2"/>
  <c r="DL142" i="2"/>
  <c r="BU91" i="2"/>
  <c r="CQ91" i="2" s="1"/>
  <c r="BV130" i="2"/>
  <c r="BV141" i="2"/>
  <c r="BU139" i="2"/>
  <c r="CQ139" i="2" s="1"/>
  <c r="AC139" i="2"/>
  <c r="AY139" i="2" s="1"/>
  <c r="AD141" i="2"/>
  <c r="AD142" i="2" s="1"/>
  <c r="AZ130" i="2"/>
  <c r="BU137" i="2"/>
  <c r="CQ137" i="2" s="1"/>
  <c r="G141" i="2"/>
  <c r="G142" i="2" s="1"/>
  <c r="CR130" i="2"/>
  <c r="CX139" i="2"/>
  <c r="CX141" i="2" s="1"/>
  <c r="CX142" i="2" s="1"/>
  <c r="CR137" i="2"/>
  <c r="AC130" i="2"/>
  <c r="AY130" i="2" s="1"/>
  <c r="DH142" i="1"/>
  <c r="BD142" i="1"/>
  <c r="CR140" i="1"/>
  <c r="DP140" i="1" s="1"/>
  <c r="BT139" i="1"/>
  <c r="BT141" i="1" s="1"/>
  <c r="AI142" i="1"/>
  <c r="CR108" i="1"/>
  <c r="DP108" i="1" s="1"/>
  <c r="CU130" i="1"/>
  <c r="DG130" i="1"/>
  <c r="CR20" i="1"/>
  <c r="AZ137" i="1"/>
  <c r="DO137" i="1" s="1"/>
  <c r="AZ20" i="1"/>
  <c r="DO20" i="1" s="1"/>
  <c r="DO5" i="1"/>
  <c r="BY142" i="1"/>
  <c r="CB142" i="1"/>
  <c r="BV134" i="1"/>
  <c r="BU134" i="1" s="1"/>
  <c r="CQ134" i="1" s="1"/>
  <c r="CA139" i="1"/>
  <c r="CA141" i="1" s="1"/>
  <c r="CA142" i="1" s="1"/>
  <c r="BC130" i="1"/>
  <c r="AX142" i="1"/>
  <c r="CR135" i="1"/>
  <c r="DP135" i="1" s="1"/>
  <c r="BV137" i="1"/>
  <c r="BU137" i="1" s="1"/>
  <c r="CQ137" i="1" s="1"/>
  <c r="BO142" i="1"/>
  <c r="BJ142" i="1"/>
  <c r="BU128" i="1"/>
  <c r="CQ128" i="1" s="1"/>
  <c r="CR128" i="1"/>
  <c r="DP128" i="1" s="1"/>
  <c r="AZ91" i="1"/>
  <c r="DO91" i="1" s="1"/>
  <c r="DO59" i="1"/>
  <c r="DE142" i="1"/>
  <c r="BU91" i="1"/>
  <c r="CQ91" i="1" s="1"/>
  <c r="DP9" i="1"/>
  <c r="DG139" i="1"/>
  <c r="DG141" i="1" s="1"/>
  <c r="AA142" i="1"/>
  <c r="AC132" i="1"/>
  <c r="AY132" i="1" s="1"/>
  <c r="AD139" i="1"/>
  <c r="BU58" i="1"/>
  <c r="BU20" i="1"/>
  <c r="CQ20" i="1" s="1"/>
  <c r="DP20" i="1"/>
  <c r="BV130" i="1"/>
  <c r="CU139" i="1"/>
  <c r="CU141" i="1" s="1"/>
  <c r="CR133" i="1"/>
  <c r="DP133" i="1" s="1"/>
  <c r="AC20" i="1"/>
  <c r="AY20" i="1" s="1"/>
  <c r="AD130" i="1"/>
  <c r="DL139" i="1"/>
  <c r="DL141" i="1" s="1"/>
  <c r="AZ136" i="1"/>
  <c r="DO136" i="1" s="1"/>
  <c r="AC133" i="1"/>
  <c r="AY133" i="1" s="1"/>
  <c r="DP38" i="1"/>
  <c r="CR91" i="1"/>
  <c r="DP59" i="1"/>
  <c r="BP142" i="1"/>
  <c r="BC139" i="1"/>
  <c r="BC141" i="1" s="1"/>
  <c r="AZ132" i="1"/>
  <c r="G139" i="1"/>
  <c r="DN132" i="1"/>
  <c r="AZ140" i="1"/>
  <c r="DO140" i="1" s="1"/>
  <c r="G130" i="1"/>
  <c r="AC135" i="1"/>
  <c r="AY135" i="1" s="1"/>
  <c r="AC58" i="1"/>
  <c r="AY58" i="1" s="1"/>
  <c r="BT130" i="1"/>
  <c r="DL130" i="1"/>
  <c r="DL142" i="1" s="1"/>
  <c r="AC128" i="1"/>
  <c r="AY128" i="1" s="1"/>
  <c r="CY139" i="1"/>
  <c r="CY141" i="1" s="1"/>
  <c r="CY142" i="1" s="1"/>
  <c r="CR132" i="1"/>
  <c r="DP132" i="1" s="1"/>
  <c r="AC108" i="1"/>
  <c r="AY108" i="1" s="1"/>
  <c r="DO108" i="1"/>
  <c r="AZ58" i="1"/>
  <c r="DO58" i="1" s="1"/>
  <c r="DN134" i="1"/>
  <c r="BU108" i="1"/>
  <c r="CQ108" i="1" s="1"/>
  <c r="BU133" i="1"/>
  <c r="CQ133" i="1" s="1"/>
  <c r="AC91" i="1"/>
  <c r="AY91" i="1" s="1"/>
  <c r="BE130" i="1"/>
  <c r="BU132" i="1"/>
  <c r="CQ132" i="1" s="1"/>
  <c r="CR137" i="1"/>
  <c r="CW139" i="1" l="1"/>
  <c r="CW141" i="1" s="1"/>
  <c r="CQ130" i="3"/>
  <c r="BN142" i="1"/>
  <c r="BU139" i="3"/>
  <c r="CQ139" i="3" s="1"/>
  <c r="BE142" i="1"/>
  <c r="AZ142" i="2"/>
  <c r="BC142" i="1"/>
  <c r="DP134" i="1"/>
  <c r="DG142" i="1"/>
  <c r="CW142" i="1"/>
  <c r="CU142" i="1"/>
  <c r="AZ139" i="1"/>
  <c r="AZ141" i="1" s="1"/>
  <c r="AC141" i="3"/>
  <c r="AY141" i="3" s="1"/>
  <c r="CR139" i="2"/>
  <c r="CR141" i="2" s="1"/>
  <c r="BV142" i="2"/>
  <c r="BU130" i="2"/>
  <c r="CQ130" i="2" s="1"/>
  <c r="BU141" i="2"/>
  <c r="CQ141" i="2" s="1"/>
  <c r="AD151" i="2"/>
  <c r="AC141" i="2"/>
  <c r="AY141" i="2" s="1"/>
  <c r="CR130" i="1"/>
  <c r="DP130" i="1" s="1"/>
  <c r="BV139" i="1"/>
  <c r="BU139" i="1" s="1"/>
  <c r="CQ139" i="1" s="1"/>
  <c r="BT142" i="1"/>
  <c r="DP137" i="1"/>
  <c r="DP91" i="1"/>
  <c r="DN139" i="1"/>
  <c r="G141" i="1"/>
  <c r="DN141" i="1" s="1"/>
  <c r="DO132" i="1"/>
  <c r="DN130" i="1"/>
  <c r="AD141" i="1"/>
  <c r="AD142" i="1" s="1"/>
  <c r="AC139" i="1"/>
  <c r="AY139" i="1" s="1"/>
  <c r="BU130" i="1"/>
  <c r="CQ130" i="1" s="1"/>
  <c r="AZ130" i="1"/>
  <c r="DO130" i="1" s="1"/>
  <c r="CR139" i="1"/>
  <c r="CR141" i="1" s="1"/>
  <c r="AC130" i="1"/>
  <c r="AY130" i="1" s="1"/>
  <c r="DO139" i="1" l="1"/>
  <c r="CR142" i="1"/>
  <c r="CR142" i="2"/>
  <c r="BV141" i="1"/>
  <c r="BV142" i="1" s="1"/>
  <c r="DP139" i="1"/>
  <c r="DO141" i="1"/>
  <c r="AC141" i="1"/>
  <c r="AY141" i="1" s="1"/>
  <c r="AD151" i="1"/>
  <c r="AZ142" i="1"/>
  <c r="G142" i="1"/>
  <c r="DP141" i="1" l="1"/>
  <c r="BU141" i="1"/>
  <c r="CQ141" i="1" s="1"/>
</calcChain>
</file>

<file path=xl/comments1.xml><?xml version="1.0" encoding="utf-8"?>
<comments xmlns="http://schemas.openxmlformats.org/spreadsheetml/2006/main">
  <authors>
    <author>Planeación</author>
    <author>Leidy Rocio Murillo</author>
  </authors>
  <commentList>
    <comment ref="D7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
</t>
        </r>
      </text>
    </comment>
    <comment ref="D7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10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DE FOMENTO
</t>
        </r>
      </text>
    </comment>
    <comment ref="K109" authorId="1">
      <text>
        <r>
          <rPr>
            <sz val="9"/>
            <color indexed="81"/>
            <rFont val="Tahoma"/>
            <family val="2"/>
          </rPr>
          <t xml:space="preserve">$72.450.095 CORRESPONDE VIGENCIA 2015 CREE
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Leidy Rocio Murillo</author>
  </authors>
  <commentList>
    <comment ref="D7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
</t>
        </r>
      </text>
    </comment>
    <comment ref="D7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10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DE FOMENTO
</t>
        </r>
      </text>
    </comment>
    <comment ref="K109" authorId="1">
      <text>
        <r>
          <rPr>
            <sz val="9"/>
            <color indexed="81"/>
            <rFont val="Tahoma"/>
            <family val="2"/>
          </rPr>
          <t xml:space="preserve">$72.450.095 CORRESPONDE VIGENCIA 2015 CREE
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Leidy Rocio Murillo</author>
  </authors>
  <commentList>
    <comment ref="D7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
</t>
        </r>
      </text>
    </comment>
    <comment ref="D7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10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DE FOMENTO
</t>
        </r>
      </text>
    </comment>
    <comment ref="K109" authorId="1">
      <text>
        <r>
          <rPr>
            <sz val="9"/>
            <color indexed="81"/>
            <rFont val="Tahoma"/>
            <family val="2"/>
          </rPr>
          <t xml:space="preserve">$72.450.095 CORRESPONDE VIGENCIA 2015 CREE
</t>
        </r>
      </text>
    </comment>
  </commentList>
</comments>
</file>

<file path=xl/sharedStrings.xml><?xml version="1.0" encoding="utf-8"?>
<sst xmlns="http://schemas.openxmlformats.org/spreadsheetml/2006/main" count="1709" uniqueCount="398">
  <si>
    <t>TOTAL PLAN DE ACCION 2016</t>
  </si>
  <si>
    <t>BIENESTAR UNIVERSITARIO</t>
  </si>
  <si>
    <t>TOTAL INVERSION</t>
  </si>
  <si>
    <t>520-2</t>
  </si>
  <si>
    <t>PROYECTOS INSTITUCIONALES-SISTEMA GENERAL DE REGALIAS</t>
  </si>
  <si>
    <t>EXTENSION</t>
  </si>
  <si>
    <t>PLANEACION</t>
  </si>
  <si>
    <t>INVESTIGACIONES</t>
  </si>
  <si>
    <t>CAPACITACION</t>
  </si>
  <si>
    <t>ADQUISICION EQUIPOS</t>
  </si>
  <si>
    <t>CONSTRUCCIONES</t>
  </si>
  <si>
    <t>TOTALES</t>
  </si>
  <si>
    <t>TOTAL SUBSISTEMA ADMINISTRATIVO</t>
  </si>
  <si>
    <t>VIC.ADTIVA.
F.EDUCACION
F.INGENIERIA</t>
  </si>
  <si>
    <t>Ejecución Plan de Capacitación para el personal Administrativo y de Trabajadores Oficiales.</t>
  </si>
  <si>
    <t>SA-PY7.1</t>
  </si>
  <si>
    <t>SA-PY7. Formación y Capacitación al Personal Administrativo y Operativo.</t>
  </si>
  <si>
    <t>VIC. ADTIVA.</t>
  </si>
  <si>
    <t>Elaboración de estudio de factibilidad ténico-financiero de la modernización académico administrativa.</t>
  </si>
  <si>
    <t>SA-PY5.1</t>
  </si>
  <si>
    <t>SA-PY5.  Reestructuración Organizacional académica y administrativa.</t>
  </si>
  <si>
    <t>OFICINA PLANEACION</t>
  </si>
  <si>
    <t>Gestión y apoyo al Grupo de Proyectos Institucionales Especiales "GPIE"</t>
  </si>
  <si>
    <t>SA-PY4.1</t>
  </si>
  <si>
    <t>SA-PY4.  Creación del Grupo de Proyectos Institucionales Especiales (GPIE).</t>
  </si>
  <si>
    <t>Afiliación y Auditoría de seguimiento de la Certificación ISO 9001:2008 NTCGP 1000:2009.</t>
  </si>
  <si>
    <t>SA-PY3.3</t>
  </si>
  <si>
    <t>Actualización y desarrollo del Sistema de Gestión de Calidad con el Plan de Desarrollo y vinculación personal del Proyecto.</t>
  </si>
  <si>
    <t>SA-PY3.2</t>
  </si>
  <si>
    <t>Desarrollo de las actividades Gestión Ambiental y  vinculación personal del Proyecto.</t>
  </si>
  <si>
    <t>SA-PY3.1</t>
  </si>
  <si>
    <t>SA-PY3.  Aseguramiento de los sistemas de Gestión de Calidad y Gestión Ambiental.</t>
  </si>
  <si>
    <t>ADMINISTRATIVO</t>
  </si>
  <si>
    <t>VIC.ADTIVA.</t>
  </si>
  <si>
    <t xml:space="preserve">Implementación  plataforma LCMS en la Usco para aumentar la tasa de cobertura bruta en la educación superior en el Departamento del Huila”, </t>
  </si>
  <si>
    <t>SA-PY2c.1</t>
  </si>
  <si>
    <t>Proyecto SA-PY2c. Desarrollo Proyectos Institucionales</t>
  </si>
  <si>
    <t>Contratación personal para mantenimiento CTIC.</t>
  </si>
  <si>
    <t>SA-PY2b.9</t>
  </si>
  <si>
    <t>Dotación, renovación de Software y licencias.</t>
  </si>
  <si>
    <t>SA-PY2b.8</t>
  </si>
  <si>
    <t>FACECO</t>
  </si>
  <si>
    <t>Gestión de la estructura academico-administrativa y financiera</t>
  </si>
  <si>
    <t>SA-PY2b.7</t>
  </si>
  <si>
    <t>F.EDUCACION</t>
  </si>
  <si>
    <t>Dotación de elementos de aseo y cafetería.</t>
  </si>
  <si>
    <t>SA-PY2b.6</t>
  </si>
  <si>
    <t>VIC.ADTIVA.
F.EDUCACION
F.SALUD
FACECO
FCJP
F.INGENIERIA</t>
  </si>
  <si>
    <t>Adquisición bibliografía.</t>
  </si>
  <si>
    <t>SA-PY2b.5</t>
  </si>
  <si>
    <t>Dotación de muebles y equipos de oficinas para todas las sedes.</t>
  </si>
  <si>
    <t>SA-PY2b.4</t>
  </si>
  <si>
    <t>VIC.ADTIVA.
FCJP</t>
  </si>
  <si>
    <t>Dotación de aulas y salas de informatica de todas las sedes.</t>
  </si>
  <si>
    <t>SA-PY2b.3</t>
  </si>
  <si>
    <t>Mantenimiento de laboratorios de todas las sedes.</t>
  </si>
  <si>
    <t>SA-PY2b.2</t>
  </si>
  <si>
    <t>VIC.ADTIVA.
F.INGENIERIA</t>
  </si>
  <si>
    <t>Dotación de equipos, accesorios, reactivos e insumos para  laboratorios de todas las Sedes.</t>
  </si>
  <si>
    <t>SA-PY2b.1</t>
  </si>
  <si>
    <t>SA-PY2.b  Desarrollo, dotación y Mantenimiento de las Sedes.</t>
  </si>
  <si>
    <t>Avalúos, estudios y diseños de obras civiles varias.</t>
  </si>
  <si>
    <t>SA-PY2a.3</t>
  </si>
  <si>
    <t>Adecuaciones, mantenimientos y mejoras en infraestructura de todas las sedes.</t>
  </si>
  <si>
    <t>SA-PY2a.2</t>
  </si>
  <si>
    <t>VIC.ADTIVA.
F.SALUD
F.CJP
F.INGENIERIA</t>
  </si>
  <si>
    <t>Construcción de infraestructura física en todas las Sedes.</t>
  </si>
  <si>
    <t>SA-PY2a.1</t>
  </si>
  <si>
    <t>SA-PY2.a  Construcción y mantenimiento de las Sedes.</t>
  </si>
  <si>
    <t>TOTAL SUBSISTEMA BIENESTAR UNIVERSITARIO</t>
  </si>
  <si>
    <t>G.I.BIENESTAR</t>
  </si>
  <si>
    <t>Permanencia y graduación estudiantil.</t>
  </si>
  <si>
    <t>SB-PY6.1</t>
  </si>
  <si>
    <t>SB-PY6.  Promoción de la Permanencia y Graduación estudiantil en la Usco.</t>
  </si>
  <si>
    <t>Vinculación de estudiantes en procesos institucionales.</t>
  </si>
  <si>
    <t>SB-PY5.3</t>
  </si>
  <si>
    <t>Atención a población estudiantil en situación de extrema vulnerabilidad en las Sedes.</t>
  </si>
  <si>
    <t>SB-PY5.2</t>
  </si>
  <si>
    <t>Prestación de servicio de restaurante a los estudiantes en las Sedes.</t>
  </si>
  <si>
    <t>SB-PY5.1</t>
  </si>
  <si>
    <t>SB-PY5.  Desarrollo Socio-Económico con responsabilidad y compromiso.</t>
  </si>
  <si>
    <t>FACECO
G.I.BIENESTAR</t>
  </si>
  <si>
    <t>Eventos de clima organizacional y convivencia.(Eventos)</t>
  </si>
  <si>
    <t>SB-PY4.1</t>
  </si>
  <si>
    <t>SB-PY4. Desarrollo Humano con responsabilidad y compromiso.</t>
  </si>
  <si>
    <t>F.SALUD
FACECO
G.I.BIENESTAR
F.INGENIERIA</t>
  </si>
  <si>
    <t>Actividades Culturales de todas las Sedes.</t>
  </si>
  <si>
    <t>SB-PY3.1</t>
  </si>
  <si>
    <t>SB-PY3. Cultura con responsabilidad y compromiso.</t>
  </si>
  <si>
    <t>G.I.BIENESTAR
F.INGENIERIA</t>
  </si>
  <si>
    <t>Actividades deportivas de todas las Sedes.</t>
  </si>
  <si>
    <t>SB-PY2.1</t>
  </si>
  <si>
    <t>SB-PY2.  Recreación y Deportes con responsabilidad y compromiso.</t>
  </si>
  <si>
    <t>Proyecto de Inclusión y atención de la población con diversidad funcional en la USCO.</t>
  </si>
  <si>
    <t>SB-PY1.8</t>
  </si>
  <si>
    <t>GPIE</t>
  </si>
  <si>
    <t>Estudio y prefactibilidad IPS Universitaria.</t>
  </si>
  <si>
    <t>SB-PY1.7</t>
  </si>
  <si>
    <t>F. SALUD</t>
  </si>
  <si>
    <t>USCO saludable.</t>
  </si>
  <si>
    <t>SB-PY1.6</t>
  </si>
  <si>
    <t>Atención apersonas en drogadicción, prostitución y E.T.V.  en las Sedes</t>
  </si>
  <si>
    <t>SB-PY1.5</t>
  </si>
  <si>
    <t>F.EDUCACIÓN
F.INGENIERIA</t>
  </si>
  <si>
    <t>Apoyo a actividades de clima organizacional, docentes, estudiantes y administrativos en las Sedes</t>
  </si>
  <si>
    <t>SB-PY1.4</t>
  </si>
  <si>
    <t>Prestación servicio Psicológico a estudiantes en las Sedes</t>
  </si>
  <si>
    <t>SB-PY1.3</t>
  </si>
  <si>
    <t>Prestación servicio odontólogico a estudiantes en las Sedes</t>
  </si>
  <si>
    <t>SB-PY1.2</t>
  </si>
  <si>
    <t>Prestación servicio médico a estudiantes en las Sedes</t>
  </si>
  <si>
    <t>SB-PY1.1</t>
  </si>
  <si>
    <t>SB-PY1.   Universidad Saludable.</t>
  </si>
  <si>
    <t>TOTAL SUBSISTEMA DE PROYECCION SOCIAL</t>
  </si>
  <si>
    <t>F. SALUD
F. EDUCACIÓN
F.INGENIERIA</t>
  </si>
  <si>
    <t>Elaboración de prospectos, revistas e instructivos-publicidad.</t>
  </si>
  <si>
    <t>SP-PY8.5</t>
  </si>
  <si>
    <t>VIPS</t>
  </si>
  <si>
    <t>Fortalecimiento de medios audiovisuales institucionales.</t>
  </si>
  <si>
    <t>SP-PY8.4</t>
  </si>
  <si>
    <t>Renovación Hosting y  elaboración de revista para comunicaciones y divulgación de actividades resultado de proyección social.</t>
  </si>
  <si>
    <t>SP-PY8.3</t>
  </si>
  <si>
    <t>Manual de identidad de imagen de la USCO.</t>
  </si>
  <si>
    <t>SP-PY8.2</t>
  </si>
  <si>
    <t>Elaboracion y puesta en marcha del  Plan estratégico de comunicaciones.</t>
  </si>
  <si>
    <t>SP-PY8.1</t>
  </si>
  <si>
    <t>SP-PY8. Fortalecimiento del sistema de comunicación e información institucional.</t>
  </si>
  <si>
    <t>Programas de formación para el trabajo y el desarrollo humano con procesos de interacción de la Educación Superior con la Educación Media.</t>
  </si>
  <si>
    <t>SP-PY7.2</t>
  </si>
  <si>
    <t>Apoyo a los procesos de integración de la Educación Superior con la Educación Media, el trabajo y el desarrollo humano.</t>
  </si>
  <si>
    <t>SP-PY7.1</t>
  </si>
  <si>
    <t>SP-PY7.  Articulación de la Educación Superior con la Educación formal, el trabajo y el desarrollo humano.</t>
  </si>
  <si>
    <t>PROYECCION SOCIAL</t>
  </si>
  <si>
    <t>Apoyo a la gestión de proyectos de agenda social.</t>
  </si>
  <si>
    <t>SP-PY6.4</t>
  </si>
  <si>
    <t>Creación y puesta en funcionamiento del Instituto de Estudios Surcolombianos.</t>
  </si>
  <si>
    <t>SP-PY6.3</t>
  </si>
  <si>
    <t>Creación y puesta en funcionamiento del Observatorio Regional de Políticas Públicas.</t>
  </si>
  <si>
    <t>SP-PY6.2</t>
  </si>
  <si>
    <t>Un documento de acuerdo y compromiso de actores sociales con propuestas de políticas públicas del departamento del Huila.</t>
  </si>
  <si>
    <t>SP-PY6.1</t>
  </si>
  <si>
    <t>SP-PY6. Estructuración y Desarrollo de la Agenda Social Regional.</t>
  </si>
  <si>
    <t>Apoyo a la cofinanciación de proyectos de la Alianza Universidad-Empresa-Estado-Sociedad.</t>
  </si>
  <si>
    <t>SP-PY5.2</t>
  </si>
  <si>
    <t>Proyectos Universidad-Empresa-Estado-Sociedad, financiados y cofinanciados por la Universidad Surcolombiana.</t>
  </si>
  <si>
    <t>SP-PY5.1</t>
  </si>
  <si>
    <t>SP-PY5.  Consolidación de la Alianza Estratégica Estado-Universidad-Empresa-Ciudadanía.</t>
  </si>
  <si>
    <t>Movilidad Visitas Institucionales, Nacionales e Internacionales.</t>
  </si>
  <si>
    <t>SP-PY4.7</t>
  </si>
  <si>
    <t xml:space="preserve">Selección y formalización del equipo de trabajo.  </t>
  </si>
  <si>
    <t>SP-PY4.6</t>
  </si>
  <si>
    <t>Apoyo en la gestión de proyectos de emprendimiento e innovación.</t>
  </si>
  <si>
    <t>SP-PY4.5</t>
  </si>
  <si>
    <t>Dotación, compra de material P.O.P, Didactico y Bibliografico de la Unidad de Emprendimiento.</t>
  </si>
  <si>
    <t>SP-PY4.4</t>
  </si>
  <si>
    <t>Modernización de la Innovación y/o emprendimiento en el Plan de Estudios.</t>
  </si>
  <si>
    <t>SP-PY4.3</t>
  </si>
  <si>
    <t>Implementación y operacionalización de la Unidad de Emprendimiento e Innovación.</t>
  </si>
  <si>
    <t>SP-PY4.2</t>
  </si>
  <si>
    <t>Apoyo al Funcionamiento de la Unidad de Servicio de  Atención Psicológica                  (USAP).</t>
  </si>
  <si>
    <t>SP-PY4.1</t>
  </si>
  <si>
    <t>SP-PY4.  Estructuración y desarrollo Unidades de Atención Especializada y de Emprendimiento e Innovación Institucional.</t>
  </si>
  <si>
    <t>Apoyo anual para el fortalecimiento y consolidación del Programa de Gestión Tecnológica.</t>
  </si>
  <si>
    <t>SP-PY3.8</t>
  </si>
  <si>
    <t>Apoyos cursos de formación continuada a egresados de las sedes Neiva, Garzón, Pitalito y la Plata.</t>
  </si>
  <si>
    <t>SP-PY3.7</t>
  </si>
  <si>
    <t>F. SALUD
FACECO
F. EDUCACIÓN
FCJP
F.INGENIERIA
F.C.S.H</t>
  </si>
  <si>
    <t>Apoyo a la gestión academico-administrativa de la Proyección Social.</t>
  </si>
  <si>
    <t>SP-PY3.6</t>
  </si>
  <si>
    <t>F. EDUCACIÓN</t>
  </si>
  <si>
    <t>Apoyos financieros a la suscripción de convenios interinstitucionales.</t>
  </si>
  <si>
    <t>SP-PY3.5</t>
  </si>
  <si>
    <t>Apoyos a la realización y participación en  eventos de proyección social.</t>
  </si>
  <si>
    <t>SP-PY3.4</t>
  </si>
  <si>
    <t>F. EDUCACIÓN
F.INGENIERIA</t>
  </si>
  <si>
    <t>Apoyo logístico a proyectos  de Responsabilidad Social Universitaria.</t>
  </si>
  <si>
    <t>SP-PY3.3</t>
  </si>
  <si>
    <t>Proyectos solidarios de menor cuantía cofinanciados  por la Universidad Surcolombiana.</t>
  </si>
  <si>
    <t>SP-PY3.2</t>
  </si>
  <si>
    <t>Macroproyectos de Proyección social cofinanciados por la Universidad Surcolombiana.</t>
  </si>
  <si>
    <t>SP-PY3.1</t>
  </si>
  <si>
    <t>SP-PY3. Reformulación y fortalecimiento de las modalidades y formas de Proyección Social.</t>
  </si>
  <si>
    <t>Apoyo y gestión en acciones, proyectos y eventos para regionalización.</t>
  </si>
  <si>
    <t>SP-PY2.1</t>
  </si>
  <si>
    <t>SP-PY2.  Regionalización de la USCO</t>
  </si>
  <si>
    <t>Apoyo a los procesos y fortalecimiento de alianzas académico-administrativas entre la Universidad y organismos Públicos.</t>
  </si>
  <si>
    <t>SP-PY1.3</t>
  </si>
  <si>
    <t>Apoyo a la internacionalización de la investigación y la proyección social.</t>
  </si>
  <si>
    <t>SP-PY1.2</t>
  </si>
  <si>
    <t>FACECO
F. SALUD
F. EDUCACIÓN
FCJP</t>
  </si>
  <si>
    <t>Apoyo a la movilidad académica de docentes, estudiantes y personal administrativo.</t>
  </si>
  <si>
    <t>SP-PY1.1</t>
  </si>
  <si>
    <t>SP-PY1.  Internacionalización Académica Curricular y Administrativa.</t>
  </si>
  <si>
    <t>TOTAL SUBSISTEMA: DE INVESTIGACIÓN</t>
  </si>
  <si>
    <t>Fortalecimiento, consolidación y mejoramiento de la calidad editorial de la Revista Jurídica Piélagus.</t>
  </si>
  <si>
    <t>SI-PY9.6</t>
  </si>
  <si>
    <t>Apoyo a la consolidación de la editorial Surcolombiana y revistas institucionales.</t>
  </si>
  <si>
    <t>SI-PY9.5</t>
  </si>
  <si>
    <t>Gestión para la indexación de revistas institucionales.</t>
  </si>
  <si>
    <t>SI-PY9.4</t>
  </si>
  <si>
    <t xml:space="preserve">Evaluación, corrección estilo, diagramación  y publicación de libros en las diferentes modalidades.   </t>
  </si>
  <si>
    <t>SI-PY9.3</t>
  </si>
  <si>
    <t xml:space="preserve">Capacitación a editores de revistas científicas;.  Taller escritura de artìculos cientìficos. </t>
  </si>
  <si>
    <t>SI-PY9.2</t>
  </si>
  <si>
    <t>VIPS
FACECO
FCJP
F.INGENIERIA</t>
  </si>
  <si>
    <t xml:space="preserve">Evaluación de artículos, corrección de estilo, diseño, diagramación, impresión y publicación de revistas institucionales. </t>
  </si>
  <si>
    <t>SI-PY9.1</t>
  </si>
  <si>
    <t>SI-PY9.  Articulación y fortalecimiento de las publicaciones Científicas  y Académicas.</t>
  </si>
  <si>
    <t>Consolidación de grupos de Investigación.</t>
  </si>
  <si>
    <t>SI-PY8.2</t>
  </si>
  <si>
    <t>Apoyo a la creación y fortalecimiento de centros de investigación y vigilancia tecnológica e innovación.</t>
  </si>
  <si>
    <t>SI-PY8.1</t>
  </si>
  <si>
    <t>SI-PY8.  Creación y Fortalecimiento de Centros, Institutos de investigación, desarrollo y vigilancia Tecnológica e Innovación.</t>
  </si>
  <si>
    <t>Apoyo a centro de documentación archivistica.</t>
  </si>
  <si>
    <t>SI-PY7.2</t>
  </si>
  <si>
    <t>Adquisión  base datos especializadas para investigación.</t>
  </si>
  <si>
    <t>SI-PY7.1</t>
  </si>
  <si>
    <t>SI-PY7.  Evaluación, dotación y consolidación de los Centros de Documentación, archivística y bases de datos.</t>
  </si>
  <si>
    <t>INVESTIGACION</t>
  </si>
  <si>
    <t>Apoyo para la gestión de la investigación  a traves de membresias (ASEUC, EULAC, ABEC, DOI).</t>
  </si>
  <si>
    <t>SI-PY6.4</t>
  </si>
  <si>
    <t xml:space="preserve">Adquisión gestores bibliográficos. </t>
  </si>
  <si>
    <t>SI-PY6.3</t>
  </si>
  <si>
    <t>Elaboración y publicación del catálogo y portafolio de productos  Editorial Universidad Surcolombiana.</t>
  </si>
  <si>
    <t>SI-PY6.2</t>
  </si>
  <si>
    <t>Diseño de aplicativos digitales para divulgación investigación.</t>
  </si>
  <si>
    <t>SI-PY6.1</t>
  </si>
  <si>
    <t>SI-PY6.  Articulación del Sistema Integrado de Información (TICS).</t>
  </si>
  <si>
    <t>Divulgación del conocimiento.</t>
  </si>
  <si>
    <t>SI-PY5.3</t>
  </si>
  <si>
    <t>Gestión de proyectos de investigación en cooperación  regional nacioanal y/o internacional.</t>
  </si>
  <si>
    <t>SI-PY5.2</t>
  </si>
  <si>
    <t>Convenios cofinanciados.</t>
  </si>
  <si>
    <t>SI-PY5.1</t>
  </si>
  <si>
    <t>SI-PY5. Calidad Académica y gestión de Investigación.</t>
  </si>
  <si>
    <t>Apoyo para los proyectos formulados por estudiantes y egresados de las facultades.</t>
  </si>
  <si>
    <t>SI-PY4.4</t>
  </si>
  <si>
    <t>Formulación de productos resultado de investigación (patentes, prototipos, variedades vegetales o animales).</t>
  </si>
  <si>
    <t>SI-PY4.3</t>
  </si>
  <si>
    <t>VIPS
F. EDUCACIÓN
F.INGENIERIA</t>
  </si>
  <si>
    <t>Apoyo para la consolidación de grupos de investigación.</t>
  </si>
  <si>
    <t>SI-PY4.2</t>
  </si>
  <si>
    <t>Financiar proyectos de investigación de convocatorias internas  y externas.</t>
  </si>
  <si>
    <t>SI-PY4.1</t>
  </si>
  <si>
    <t>SI-PY4.  Calidad Académica y ejecución de Investigación.</t>
  </si>
  <si>
    <t>Financiar la vinculación de  jóvenes investigadores.</t>
  </si>
  <si>
    <t>SI-PY3.4</t>
  </si>
  <si>
    <t xml:space="preserve">Cofinanciación cinco jóvenes investigadores Colciencias </t>
  </si>
  <si>
    <t>SI-PY3.3</t>
  </si>
  <si>
    <t>Financiación de proyectos ejecutados por semilleros de investigación.</t>
  </si>
  <si>
    <t>SI-PY3.2</t>
  </si>
  <si>
    <t>Financiación de proyectos de investigación en modalidad trabajos de grado.</t>
  </si>
  <si>
    <t>SI-PY3.1</t>
  </si>
  <si>
    <t>SI-PY3. Calidad Académica y formación a través de la Investigación</t>
  </si>
  <si>
    <t xml:space="preserve">VIPS Y  COORDINADORES </t>
  </si>
  <si>
    <t>Apoyo al desarrollo de los Doctorados: Agroindustria y Desarrollo Agricola Sostenible y  Educación y Cultura Ambiental.</t>
  </si>
  <si>
    <t>SI-PY2.9</t>
  </si>
  <si>
    <t>FCJP</t>
  </si>
  <si>
    <t>Capacitación y participación de la Facultad de Ciencias Jurídcas y Políticas en eventos de formación.</t>
  </si>
  <si>
    <t>SI-PY2.8</t>
  </si>
  <si>
    <t>SI-PY2.7</t>
  </si>
  <si>
    <t xml:space="preserve">VIPS </t>
  </si>
  <si>
    <t>Apoyo a docentes para  realizar ponencias en eventos nacionales e internacionales.</t>
  </si>
  <si>
    <t>SI-PY2.6</t>
  </si>
  <si>
    <t>VIPS 
FCJP</t>
  </si>
  <si>
    <t>Apoyo a la formulación, ejecución y divulgación de eventos académicos.</t>
  </si>
  <si>
    <t>SI-PY2.5</t>
  </si>
  <si>
    <t>Apoyo al desarrollo de los proyectos formulados por los grupos, en el marco del convenio ONDAS.</t>
  </si>
  <si>
    <t>SI-PY2.4</t>
  </si>
  <si>
    <t>Acciones  de sensibilización sobre propuestas de investigación en el marco del programa ONDAS.</t>
  </si>
  <si>
    <t>SI-PY2.3</t>
  </si>
  <si>
    <t>Taller con experto en Gestión  y apropiación social del conocimiento.</t>
  </si>
  <si>
    <t>SI-PY2.2</t>
  </si>
  <si>
    <t>Formulación y ejecución de dos talleres para reformular dos currículos.</t>
  </si>
  <si>
    <t>SI-PY2.1</t>
  </si>
  <si>
    <t>SI-PY2.  Calidad Académica y formación en Investigación.</t>
  </si>
  <si>
    <t>Apoyo a la formación de alto nivel (Maestrias, doctorados, posdoctorados).</t>
  </si>
  <si>
    <t>SI-PY1.3</t>
  </si>
  <si>
    <t>Adquisición y renovación de  licencias software especializados  para divulgaciòn de actividades producto de investigaciòn.</t>
  </si>
  <si>
    <t>SI-PY1.2</t>
  </si>
  <si>
    <t>Adquisición  de equipos de laboratorio para investigación.</t>
  </si>
  <si>
    <t>SI-PY1.1</t>
  </si>
  <si>
    <t>SI-PY1.  Fortalecimiento de las capacidades de investigación, desarrollo e innovación.</t>
  </si>
  <si>
    <t>TOTAL SUBSISTEMA DE FORMACION</t>
  </si>
  <si>
    <t>V.ACADEMICA
F. EDUCACIÓN</t>
  </si>
  <si>
    <t>Programa de Seguimiento a Graduados.</t>
  </si>
  <si>
    <t>SF-PY7.2</t>
  </si>
  <si>
    <t>V.ACADEMICA</t>
  </si>
  <si>
    <t>El sistema de información para el seguimiento de graduados y el portal laboral.</t>
  </si>
  <si>
    <t>SF-PY7.1</t>
  </si>
  <si>
    <t>SF-PY7. Fortalecimiento de los Vínculos Universidad - Egresados.</t>
  </si>
  <si>
    <t>Funcionamiento de la Unidad de Apoyo a los Procesos de Autoevaluación  y Acreditación Institucional  y de Programas -UNAPAAC.</t>
  </si>
  <si>
    <t>SF-PY6.1</t>
  </si>
  <si>
    <t>SF-PY6. Relevo Generacional con Excelencia Académica.</t>
  </si>
  <si>
    <t>Creación de material educativo en formato digital.</t>
  </si>
  <si>
    <t>SF-PY5.3</t>
  </si>
  <si>
    <t>Procesos de Autoevaluación y Acreditación Institucional; Capacitaciones  y encuentros para apoyo con Universidades del país .</t>
  </si>
  <si>
    <t>SF-PY5.2</t>
  </si>
  <si>
    <t>SF-PY5.1</t>
  </si>
  <si>
    <t>SF-PY5.  Acreditación de Alta Calidad de la Universidad.</t>
  </si>
  <si>
    <t>V.ACADEMICA
F.C.J.P.
F.EDUCACION
FACECO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</si>
  <si>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</si>
  <si>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SF-PY4.1</t>
  </si>
  <si>
    <t>SF-PY4.  Autoevalución y Acreditación de Programas Académicos de Pregrado y Postgrado.</t>
  </si>
  <si>
    <t>Estudio de Factibilidad Proyecto Inmersión Total en Casa.</t>
  </si>
  <si>
    <t>SF-PY3.5</t>
  </si>
  <si>
    <t>Oferta de Cursos Intersemestrales sobre áreas de conocimiento y culturas latinoaméricanas,  formación para la democracia.</t>
  </si>
  <si>
    <t>SF-PY3.4</t>
  </si>
  <si>
    <t xml:space="preserve"> Interlingua para Docentes.</t>
  </si>
  <si>
    <t>SF-PY3.3</t>
  </si>
  <si>
    <t>V.ACADEMICA
FACECO
F.EDUCACION
F.INGENIERIA</t>
  </si>
  <si>
    <t>Capacitación Individual Docente.</t>
  </si>
  <si>
    <t>SF-PY3.2</t>
  </si>
  <si>
    <t xml:space="preserve"> Escuela de Formación Pedagógica
(formación y acompañamiento en  Pedagogía, alcance y materialización del PEU y  labor de consejerías).</t>
  </si>
  <si>
    <t>SF-PY3.1</t>
  </si>
  <si>
    <t>SF-PY3. Desarrollo Profesoral Permanente en lo Pedagógico, Disciplinar y Profesional.</t>
  </si>
  <si>
    <t xml:space="preserve">
V.ACADEMICA
F.SALUD
F.EDUCACION
F.C.J.P.
</t>
  </si>
  <si>
    <t>Continuidad Proceso de Formulación Oferta Académica.</t>
  </si>
  <si>
    <t>SF-PY2.1</t>
  </si>
  <si>
    <t>SF-PY2. Creación de nueva Oferta Académica en las Sedes.</t>
  </si>
  <si>
    <t>Promoción de la imagen corporativa institucional, portafolio de servicios-oferta académica.</t>
  </si>
  <si>
    <t>SF-PY1.3</t>
  </si>
  <si>
    <t>Actividades para promover la Apropiación de la teleología Institucional. (Misión, La Visión, el Proyecto Educativo Institucional PEU).</t>
  </si>
  <si>
    <t>SF-PY1.2</t>
  </si>
  <si>
    <t>Actividades de Inducción y Reinducción con docentes, estudiantes y Administrativos para promover el conocimiento de la Teleología.</t>
  </si>
  <si>
    <t>SF-PY1.1</t>
  </si>
  <si>
    <t>SF-PY1. Identidad con la Teleología Institucional.</t>
  </si>
  <si>
    <t>FORMACION</t>
  </si>
  <si>
    <t>EXCED. FAC.</t>
  </si>
  <si>
    <t>CANCELACION RESERVAS 2014 CREE Y DPTO.</t>
  </si>
  <si>
    <t>SISTEMA GENERAL DE REGALIAS</t>
  </si>
  <si>
    <t>RECURSOS DOCTORADOS</t>
  </si>
  <si>
    <t>FTO. BTAR.</t>
  </si>
  <si>
    <t>RECURSOS PROPIOS</t>
  </si>
  <si>
    <t>IVA</t>
  </si>
  <si>
    <t>CONVENIOS</t>
  </si>
  <si>
    <t>EST. PITALITO</t>
  </si>
  <si>
    <t>EST. LA PLATA</t>
  </si>
  <si>
    <t>EST. GARZÓN</t>
  </si>
  <si>
    <t>EST.  NEIVA</t>
  </si>
  <si>
    <t>EST.DPTO.</t>
  </si>
  <si>
    <t>APORTE DPTO. LEY 30 DEL 92</t>
  </si>
  <si>
    <t>NACIÓN</t>
  </si>
  <si>
    <t>R.PROPIOS RENDIMIENTOS CREE</t>
  </si>
  <si>
    <t>R. NACION CREE</t>
  </si>
  <si>
    <t>ESTAMPILLA UNIVERSIDAD LEY 1697/13</t>
  </si>
  <si>
    <t>R.NACION FOMENTO</t>
  </si>
  <si>
    <t>TOTAL</t>
  </si>
  <si>
    <t>%</t>
  </si>
  <si>
    <t xml:space="preserve">EXCEDENTES  USCO </t>
  </si>
  <si>
    <t>EST.PITALITO</t>
  </si>
  <si>
    <t>R. NACION     CREE</t>
  </si>
  <si>
    <t>RECURSOS POR EJECUTAR</t>
  </si>
  <si>
    <t>RECURSOS EJECUTADOS</t>
  </si>
  <si>
    <t xml:space="preserve">RECURSOS EJECUTADOS </t>
  </si>
  <si>
    <t>RECURSOS ASIGNADOS</t>
  </si>
  <si>
    <t>RESPONSABLE</t>
  </si>
  <si>
    <t>RUBRO</t>
  </si>
  <si>
    <t>ACCIONES</t>
  </si>
  <si>
    <t>SIGLA</t>
  </si>
  <si>
    <t>PROYECTO</t>
  </si>
  <si>
    <t>SUBSISTEMA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</si>
  <si>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</si>
  <si>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</si>
  <si>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CDP</t>
  </si>
  <si>
    <t>FUENTES DE FINANCIACION</t>
  </si>
  <si>
    <t>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</si>
  <si>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</si>
  <si>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</si>
  <si>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</si>
  <si>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</si>
  <si>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</si>
  <si>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</si>
  <si>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</si>
  <si>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ADMINISTRATIVO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</si>
  <si>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</si>
  <si>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</si>
  <si>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</si>
  <si>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</si>
  <si>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</si>
  <si>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</si>
  <si>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</si>
  <si>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</si>
  <si>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</si>
  <si>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</si>
  <si>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</si>
  <si>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</si>
  <si>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BIENESTAR</t>
  </si>
  <si>
    <t>EJECUCIÓN TOTAL</t>
  </si>
  <si>
    <t>SUBSISTEMA DE PROYECCION SOCIAL</t>
  </si>
  <si>
    <t>SUBSISTEMA BIENESTAR UNIVERSITARIO</t>
  </si>
  <si>
    <t>PROY. INSTITUCIONALES</t>
  </si>
  <si>
    <t>B. UNIVERSITARIO</t>
  </si>
  <si>
    <t>EJECUTADO MAYO</t>
  </si>
  <si>
    <t>% EJECUTADO</t>
  </si>
  <si>
    <t>EJECUTADO ENERO A MAYO</t>
  </si>
  <si>
    <t>% EJEC. ACUMULADO</t>
  </si>
  <si>
    <t>EJECUCIÓN  POR SUBSISTEMAS EN MAYO DE 2016 Y ACUMULADO DE ENERO A MAYO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</si>
</sst>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</numFmts>
  <fonts count="33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9"/>
      <color theme="1"/>
      <name val="Arial"/>
      <family val="2"/>
    </font>
    <font>
      <b/>
      <sz val="11"/>
      <name val="Calibri"/>
      <family val="2"/>
      <scheme val="minor"/>
    </font>
    <font>
      <b/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0" fontId="1" fillId="2" borderId="0" applyNumberFormat="0" applyBorder="0" applyAlignment="0" applyProtection="0"/>
    <xf numFmtId="0" fontId="23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5" fillId="0" borderId="0"/>
  </cellStyleXfs>
  <cellXfs count="302">
    <xf numFmtId="0" fontId="0" fillId="0" borderId="0" xfId="0"/>
    <xf numFmtId="3" fontId="0" fillId="0" borderId="0" xfId="0" applyNumberFormat="1"/>
    <xf numFmtId="3" fontId="3" fillId="0" borderId="0" xfId="0" applyNumberFormat="1" applyFont="1"/>
    <xf numFmtId="0" fontId="0" fillId="0" borderId="0" xfId="0" applyAlignment="1">
      <alignment horizontal="right"/>
    </xf>
    <xf numFmtId="0" fontId="0" fillId="4" borderId="0" xfId="0" applyFill="1"/>
    <xf numFmtId="3" fontId="0" fillId="0" borderId="0" xfId="0" applyNumberFormat="1" applyAlignment="1">
      <alignment vertical="center"/>
    </xf>
    <xf numFmtId="3" fontId="4" fillId="0" borderId="1" xfId="0" applyNumberFormat="1" applyFont="1" applyBorder="1"/>
    <xf numFmtId="3" fontId="5" fillId="0" borderId="1" xfId="0" applyNumberFormat="1" applyFont="1" applyBorder="1"/>
    <xf numFmtId="3" fontId="5" fillId="0" borderId="2" xfId="0" applyNumberFormat="1" applyFont="1" applyBorder="1"/>
    <xf numFmtId="10" fontId="6" fillId="0" borderId="1" xfId="0" applyNumberFormat="1" applyFont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10" fontId="7" fillId="4" borderId="1" xfId="0" applyNumberFormat="1" applyFont="1" applyFill="1" applyBorder="1" applyAlignment="1">
      <alignment horizontal="center" vertical="center"/>
    </xf>
    <xf numFmtId="3" fontId="5" fillId="0" borderId="3" xfId="0" applyNumberFormat="1" applyFont="1" applyBorder="1"/>
    <xf numFmtId="10" fontId="7" fillId="0" borderId="4" xfId="0" applyNumberFormat="1" applyFont="1" applyBorder="1" applyAlignment="1">
      <alignment horizontal="center" vertical="center"/>
    </xf>
    <xf numFmtId="10" fontId="0" fillId="4" borderId="1" xfId="0" applyNumberFormat="1" applyFill="1" applyBorder="1" applyAlignment="1">
      <alignment horizontal="center" vertical="center"/>
    </xf>
    <xf numFmtId="3" fontId="5" fillId="4" borderId="1" xfId="0" applyNumberFormat="1" applyFont="1" applyFill="1" applyBorder="1"/>
    <xf numFmtId="3" fontId="0" fillId="0" borderId="1" xfId="0" applyNumberFormat="1" applyBorder="1"/>
    <xf numFmtId="0" fontId="0" fillId="0" borderId="1" xfId="0" applyBorder="1"/>
    <xf numFmtId="164" fontId="4" fillId="0" borderId="4" xfId="0" applyNumberFormat="1" applyFont="1" applyBorder="1" applyAlignment="1">
      <alignment vertical="center" wrapText="1"/>
    </xf>
    <xf numFmtId="164" fontId="5" fillId="0" borderId="4" xfId="0" applyNumberFormat="1" applyFont="1" applyBorder="1" applyAlignment="1">
      <alignment vertical="center" wrapText="1"/>
    </xf>
    <xf numFmtId="3" fontId="5" fillId="0" borderId="4" xfId="0" applyNumberFormat="1" applyFont="1" applyFill="1" applyBorder="1" applyAlignment="1">
      <alignment horizontal="right" vertical="center" wrapText="1"/>
    </xf>
    <xf numFmtId="10" fontId="6" fillId="0" borderId="4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vertical="center" wrapText="1"/>
    </xf>
    <xf numFmtId="3" fontId="5" fillId="0" borderId="4" xfId="0" applyNumberFormat="1" applyFont="1" applyBorder="1" applyAlignment="1">
      <alignment vertical="center" wrapText="1"/>
    </xf>
    <xf numFmtId="10" fontId="7" fillId="4" borderId="4" xfId="0" applyNumberFormat="1" applyFont="1" applyFill="1" applyBorder="1" applyAlignment="1">
      <alignment horizontal="center" vertical="center"/>
    </xf>
    <xf numFmtId="164" fontId="5" fillId="0" borderId="6" xfId="0" applyNumberFormat="1" applyFont="1" applyBorder="1" applyAlignment="1">
      <alignment vertical="center" wrapText="1"/>
    </xf>
    <xf numFmtId="10" fontId="0" fillId="4" borderId="4" xfId="0" applyNumberFormat="1" applyFill="1" applyBorder="1" applyAlignment="1">
      <alignment horizontal="center" vertical="center"/>
    </xf>
    <xf numFmtId="3" fontId="4" fillId="0" borderId="4" xfId="0" applyNumberFormat="1" applyFont="1" applyBorder="1" applyAlignment="1">
      <alignment vertical="center" wrapText="1"/>
    </xf>
    <xf numFmtId="3" fontId="4" fillId="0" borderId="6" xfId="0" applyNumberFormat="1" applyFont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4" fillId="0" borderId="4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/>
    </xf>
    <xf numFmtId="3" fontId="5" fillId="0" borderId="4" xfId="0" applyNumberFormat="1" applyFont="1" applyBorder="1"/>
    <xf numFmtId="3" fontId="4" fillId="0" borderId="4" xfId="0" applyNumberFormat="1" applyFont="1" applyBorder="1"/>
    <xf numFmtId="3" fontId="5" fillId="0" borderId="6" xfId="0" applyNumberFormat="1" applyFont="1" applyBorder="1"/>
    <xf numFmtId="3" fontId="0" fillId="0" borderId="4" xfId="0" applyNumberFormat="1" applyBorder="1"/>
    <xf numFmtId="0" fontId="0" fillId="0" borderId="4" xfId="0" applyBorder="1"/>
    <xf numFmtId="0" fontId="0" fillId="0" borderId="4" xfId="0" applyBorder="1" applyAlignment="1">
      <alignment horizontal="center" vertical="center"/>
    </xf>
    <xf numFmtId="3" fontId="5" fillId="4" borderId="4" xfId="0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right" wrapText="1"/>
    </xf>
    <xf numFmtId="3" fontId="4" fillId="0" borderId="4" xfId="0" applyNumberFormat="1" applyFont="1" applyBorder="1" applyAlignment="1">
      <alignment horizontal="right" wrapText="1"/>
    </xf>
    <xf numFmtId="164" fontId="4" fillId="4" borderId="7" xfId="0" applyNumberFormat="1" applyFont="1" applyFill="1" applyBorder="1" applyAlignment="1">
      <alignment horizontal="right" vertical="center" wrapText="1"/>
    </xf>
    <xf numFmtId="0" fontId="0" fillId="0" borderId="7" xfId="0" applyFill="1" applyBorder="1"/>
    <xf numFmtId="0" fontId="0" fillId="0" borderId="4" xfId="0" applyFill="1" applyBorder="1"/>
    <xf numFmtId="3" fontId="4" fillId="4" borderId="7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/>
    <xf numFmtId="0" fontId="7" fillId="0" borderId="6" xfId="0" applyFont="1" applyFill="1" applyBorder="1"/>
    <xf numFmtId="3" fontId="7" fillId="0" borderId="7" xfId="0" applyNumberFormat="1" applyFont="1" applyFill="1" applyBorder="1"/>
    <xf numFmtId="3" fontId="7" fillId="0" borderId="4" xfId="0" applyNumberFormat="1" applyFont="1" applyFill="1" applyBorder="1"/>
    <xf numFmtId="0" fontId="0" fillId="4" borderId="7" xfId="0" applyFill="1" applyBorder="1"/>
    <xf numFmtId="0" fontId="4" fillId="4" borderId="7" xfId="0" applyFont="1" applyFill="1" applyBorder="1" applyAlignment="1">
      <alignment vertical="center" wrapText="1"/>
    </xf>
    <xf numFmtId="3" fontId="5" fillId="0" borderId="8" xfId="0" applyNumberFormat="1" applyFont="1" applyFill="1" applyBorder="1" applyAlignment="1">
      <alignment horizontal="right" vertical="center" wrapText="1"/>
    </xf>
    <xf numFmtId="10" fontId="0" fillId="0" borderId="4" xfId="0" applyNumberFormat="1" applyBorder="1" applyAlignment="1">
      <alignment horizontal="center" vertical="center"/>
    </xf>
    <xf numFmtId="3" fontId="0" fillId="0" borderId="8" xfId="0" applyNumberFormat="1" applyBorder="1" applyAlignment="1">
      <alignment horizontal="right" vertical="center"/>
    </xf>
    <xf numFmtId="10" fontId="0" fillId="0" borderId="8" xfId="0" applyNumberFormat="1" applyBorder="1" applyAlignment="1">
      <alignment horizontal="center" vertical="center"/>
    </xf>
    <xf numFmtId="3" fontId="5" fillId="0" borderId="9" xfId="0" applyNumberFormat="1" applyFont="1" applyFill="1" applyBorder="1" applyAlignment="1">
      <alignment horizontal="right" vertical="center" wrapText="1"/>
    </xf>
    <xf numFmtId="3" fontId="5" fillId="4" borderId="10" xfId="0" applyNumberFormat="1" applyFont="1" applyFill="1" applyBorder="1" applyAlignment="1">
      <alignment horizontal="right" vertical="center" wrapText="1"/>
    </xf>
    <xf numFmtId="3" fontId="8" fillId="4" borderId="10" xfId="0" applyNumberFormat="1" applyFont="1" applyFill="1" applyBorder="1" applyAlignment="1">
      <alignment horizontal="right" vertical="center" wrapText="1"/>
    </xf>
    <xf numFmtId="3" fontId="8" fillId="4" borderId="8" xfId="0" applyNumberFormat="1" applyFont="1" applyFill="1" applyBorder="1" applyAlignment="1">
      <alignment horizontal="right" vertical="center" wrapText="1"/>
    </xf>
    <xf numFmtId="0" fontId="4" fillId="4" borderId="10" xfId="0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right" vertical="center" wrapText="1"/>
    </xf>
    <xf numFmtId="10" fontId="6" fillId="5" borderId="1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0" fillId="5" borderId="1" xfId="0" applyFill="1" applyBorder="1"/>
    <xf numFmtId="3" fontId="11" fillId="4" borderId="4" xfId="0" applyNumberFormat="1" applyFont="1" applyFill="1" applyBorder="1" applyAlignment="1">
      <alignment horizontal="right" vertical="center" wrapText="1"/>
    </xf>
    <xf numFmtId="3" fontId="12" fillId="0" borderId="4" xfId="0" applyNumberFormat="1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top" wrapText="1"/>
    </xf>
    <xf numFmtId="0" fontId="0" fillId="0" borderId="0" xfId="0" applyFill="1"/>
    <xf numFmtId="10" fontId="6" fillId="0" borderId="4" xfId="0" applyNumberFormat="1" applyFont="1" applyFill="1" applyBorder="1" applyAlignment="1">
      <alignment horizontal="center" vertical="center"/>
    </xf>
    <xf numFmtId="3" fontId="11" fillId="0" borderId="4" xfId="0" applyNumberFormat="1" applyFont="1" applyFill="1" applyBorder="1" applyAlignment="1">
      <alignment horizontal="right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5" xfId="0" applyBorder="1"/>
    <xf numFmtId="0" fontId="0" fillId="0" borderId="5" xfId="0" applyFill="1" applyBorder="1"/>
    <xf numFmtId="3" fontId="9" fillId="5" borderId="4" xfId="0" applyNumberFormat="1" applyFont="1" applyFill="1" applyBorder="1" applyAlignment="1">
      <alignment horizontal="right" vertical="center" wrapText="1"/>
    </xf>
    <xf numFmtId="0" fontId="0" fillId="5" borderId="4" xfId="0" applyFill="1" applyBorder="1"/>
    <xf numFmtId="0" fontId="7" fillId="0" borderId="4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top" wrapText="1"/>
    </xf>
    <xf numFmtId="164" fontId="5" fillId="0" borderId="10" xfId="0" applyNumberFormat="1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/>
    </xf>
    <xf numFmtId="0" fontId="0" fillId="0" borderId="8" xfId="0" applyBorder="1" applyAlignment="1">
      <alignment horizontal="center" vertical="center"/>
    </xf>
    <xf numFmtId="3" fontId="5" fillId="0" borderId="10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3" fontId="5" fillId="4" borderId="0" xfId="0" applyNumberFormat="1" applyFont="1" applyFill="1" applyBorder="1" applyAlignment="1">
      <alignment horizontal="right" vertical="center" wrapText="1"/>
    </xf>
    <xf numFmtId="3" fontId="2" fillId="4" borderId="0" xfId="0" applyNumberFormat="1" applyFont="1" applyFill="1" applyBorder="1" applyAlignment="1">
      <alignment horizontal="right"/>
    </xf>
    <xf numFmtId="0" fontId="7" fillId="4" borderId="0" xfId="0" applyFont="1" applyFill="1" applyBorder="1" applyAlignment="1">
      <alignment horizontal="center" textRotation="255" wrapText="1"/>
    </xf>
    <xf numFmtId="0" fontId="7" fillId="4" borderId="0" xfId="0" applyFont="1" applyFill="1" applyBorder="1"/>
    <xf numFmtId="0" fontId="7" fillId="4" borderId="0" xfId="0" applyFont="1" applyFill="1" applyBorder="1" applyAlignment="1">
      <alignment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0" borderId="15" xfId="0" applyFont="1" applyBorder="1"/>
    <xf numFmtId="3" fontId="11" fillId="4" borderId="13" xfId="0" applyNumberFormat="1" applyFont="1" applyFill="1" applyBorder="1" applyAlignment="1">
      <alignment horizontal="right" vertical="center" wrapText="1"/>
    </xf>
    <xf numFmtId="3" fontId="11" fillId="0" borderId="8" xfId="0" applyNumberFormat="1" applyFont="1" applyFill="1" applyBorder="1" applyAlignment="1">
      <alignment horizontal="right" vertical="center" wrapText="1"/>
    </xf>
    <xf numFmtId="3" fontId="5" fillId="4" borderId="13" xfId="0" applyNumberFormat="1" applyFont="1" applyFill="1" applyBorder="1" applyAlignment="1">
      <alignment horizontal="right" vertical="center" wrapText="1"/>
    </xf>
    <xf numFmtId="3" fontId="5" fillId="0" borderId="13" xfId="0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3" fontId="12" fillId="0" borderId="13" xfId="0" applyNumberFormat="1" applyFont="1" applyFill="1" applyBorder="1" applyAlignment="1">
      <alignment horizontal="center" vertical="center" wrapText="1"/>
    </xf>
    <xf numFmtId="3" fontId="11" fillId="4" borderId="8" xfId="0" applyNumberFormat="1" applyFont="1" applyFill="1" applyBorder="1" applyAlignment="1">
      <alignment horizontal="right" vertical="center" wrapText="1"/>
    </xf>
    <xf numFmtId="0" fontId="4" fillId="0" borderId="13" xfId="0" applyFont="1" applyFill="1" applyBorder="1" applyAlignment="1">
      <alignment horizontal="center" vertical="center" wrapText="1"/>
    </xf>
    <xf numFmtId="3" fontId="5" fillId="4" borderId="4" xfId="0" applyNumberFormat="1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top" wrapText="1"/>
    </xf>
    <xf numFmtId="3" fontId="9" fillId="5" borderId="16" xfId="0" applyNumberFormat="1" applyFont="1" applyFill="1" applyBorder="1" applyAlignment="1">
      <alignment horizontal="right" vertical="center" wrapText="1"/>
    </xf>
    <xf numFmtId="10" fontId="6" fillId="5" borderId="4" xfId="0" applyNumberFormat="1" applyFont="1" applyFill="1" applyBorder="1" applyAlignment="1">
      <alignment horizontal="center" vertical="center"/>
    </xf>
    <xf numFmtId="3" fontId="12" fillId="5" borderId="4" xfId="0" applyNumberFormat="1" applyFont="1" applyFill="1" applyBorder="1" applyAlignment="1">
      <alignment horizontal="center" vertical="center" wrapText="1"/>
    </xf>
    <xf numFmtId="0" fontId="0" fillId="5" borderId="4" xfId="0" applyFill="1" applyBorder="1" applyAlignment="1"/>
    <xf numFmtId="3" fontId="7" fillId="4" borderId="4" xfId="1" applyNumberFormat="1" applyFont="1" applyFill="1" applyBorder="1" applyAlignment="1">
      <alignment horizontal="right" vertical="center" wrapText="1"/>
    </xf>
    <xf numFmtId="3" fontId="0" fillId="4" borderId="0" xfId="0" applyNumberFormat="1" applyFill="1" applyAlignment="1">
      <alignment vertical="center"/>
    </xf>
    <xf numFmtId="0" fontId="0" fillId="0" borderId="12" xfId="0" applyBorder="1" applyAlignment="1">
      <alignment vertical="center" textRotation="255"/>
    </xf>
    <xf numFmtId="0" fontId="5" fillId="0" borderId="4" xfId="0" applyFont="1" applyBorder="1" applyAlignment="1">
      <alignment horizontal="center" vertical="center" wrapText="1"/>
    </xf>
    <xf numFmtId="10" fontId="6" fillId="0" borderId="8" xfId="0" applyNumberFormat="1" applyFont="1" applyBorder="1" applyAlignment="1">
      <alignment horizontal="center" vertical="center"/>
    </xf>
    <xf numFmtId="3" fontId="5" fillId="4" borderId="8" xfId="0" applyNumberFormat="1" applyFont="1" applyFill="1" applyBorder="1" applyAlignment="1">
      <alignment horizontal="right" vertical="center" wrapText="1"/>
    </xf>
    <xf numFmtId="3" fontId="12" fillId="0" borderId="8" xfId="0" applyNumberFormat="1" applyFont="1" applyFill="1" applyBorder="1" applyAlignment="1">
      <alignment horizontal="center" vertical="center" wrapText="1"/>
    </xf>
    <xf numFmtId="0" fontId="0" fillId="0" borderId="13" xfId="0" applyBorder="1" applyAlignment="1">
      <alignment vertical="center" textRotation="255"/>
    </xf>
    <xf numFmtId="3" fontId="7" fillId="5" borderId="13" xfId="0" applyNumberFormat="1" applyFont="1" applyFill="1" applyBorder="1" applyAlignment="1">
      <alignment vertical="center" wrapText="1"/>
    </xf>
    <xf numFmtId="3" fontId="7" fillId="5" borderId="1" xfId="0" applyNumberFormat="1" applyFont="1" applyFill="1" applyBorder="1" applyAlignment="1">
      <alignment vertical="center" wrapText="1"/>
    </xf>
    <xf numFmtId="0" fontId="7" fillId="5" borderId="1" xfId="0" applyFont="1" applyFill="1" applyBorder="1" applyAlignment="1">
      <alignment vertical="center" wrapText="1"/>
    </xf>
    <xf numFmtId="3" fontId="9" fillId="5" borderId="1" xfId="0" applyNumberFormat="1" applyFont="1" applyFill="1" applyBorder="1" applyAlignment="1">
      <alignment vertical="center" wrapText="1"/>
    </xf>
    <xf numFmtId="3" fontId="12" fillId="5" borderId="1" xfId="0" applyNumberFormat="1" applyFont="1" applyFill="1" applyBorder="1" applyAlignment="1">
      <alignment horizontal="center" vertical="center" wrapText="1"/>
    </xf>
    <xf numFmtId="0" fontId="0" fillId="5" borderId="4" xfId="0" applyFill="1" applyBorder="1" applyAlignment="1">
      <alignment textRotation="255"/>
    </xf>
    <xf numFmtId="0" fontId="0" fillId="0" borderId="8" xfId="0" applyBorder="1" applyAlignment="1">
      <alignment vertical="center" textRotation="255"/>
    </xf>
    <xf numFmtId="0" fontId="0" fillId="0" borderId="12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7" fillId="0" borderId="0" xfId="0" applyFont="1"/>
    <xf numFmtId="0" fontId="0" fillId="4" borderId="0" xfId="0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right" vertical="center" wrapText="1"/>
    </xf>
    <xf numFmtId="3" fontId="11" fillId="4" borderId="5" xfId="0" applyNumberFormat="1" applyFont="1" applyFill="1" applyBorder="1" applyAlignment="1">
      <alignment horizontal="right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16" fillId="7" borderId="4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0" fontId="0" fillId="4" borderId="15" xfId="0" applyFill="1" applyBorder="1" applyAlignment="1">
      <alignment wrapText="1"/>
    </xf>
    <xf numFmtId="0" fontId="0" fillId="7" borderId="7" xfId="0" applyFill="1" applyBorder="1" applyAlignment="1">
      <alignment vertical="center" wrapText="1"/>
    </xf>
    <xf numFmtId="0" fontId="17" fillId="7" borderId="6" xfId="0" applyFont="1" applyFill="1" applyBorder="1" applyAlignment="1">
      <alignment vertical="center" wrapText="1"/>
    </xf>
    <xf numFmtId="0" fontId="17" fillId="7" borderId="4" xfId="0" applyFont="1" applyFill="1" applyBorder="1" applyAlignment="1">
      <alignment vertical="center" wrapText="1"/>
    </xf>
    <xf numFmtId="0" fontId="17" fillId="4" borderId="15" xfId="0" applyFont="1" applyFill="1" applyBorder="1" applyAlignment="1">
      <alignment vertical="center" wrapText="1"/>
    </xf>
    <xf numFmtId="0" fontId="0" fillId="6" borderId="6" xfId="0" applyFill="1" applyBorder="1" applyAlignment="1">
      <alignment vertical="center" wrapText="1"/>
    </xf>
    <xf numFmtId="0" fontId="0" fillId="6" borderId="4" xfId="0" applyFill="1" applyBorder="1" applyAlignment="1">
      <alignment vertical="center" wrapText="1"/>
    </xf>
    <xf numFmtId="0" fontId="0" fillId="4" borderId="4" xfId="0" applyFill="1" applyBorder="1" applyAlignment="1">
      <alignment wrapText="1"/>
    </xf>
    <xf numFmtId="0" fontId="17" fillId="4" borderId="4" xfId="0" applyFont="1" applyFill="1" applyBorder="1" applyAlignment="1">
      <alignment vertical="center" wrapText="1"/>
    </xf>
    <xf numFmtId="0" fontId="17" fillId="4" borderId="16" xfId="0" applyFont="1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0" fillId="4" borderId="18" xfId="0" applyFill="1" applyBorder="1" applyAlignment="1">
      <alignment wrapText="1"/>
    </xf>
    <xf numFmtId="0" fontId="17" fillId="4" borderId="16" xfId="0" applyFont="1" applyFill="1" applyBorder="1" applyAlignment="1">
      <alignment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0" fillId="7" borderId="6" xfId="0" applyFill="1" applyBorder="1" applyAlignment="1">
      <alignment vertical="center" wrapText="1"/>
    </xf>
    <xf numFmtId="0" fontId="0" fillId="7" borderId="5" xfId="0" applyFill="1" applyBorder="1" applyAlignment="1">
      <alignment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0" borderId="10" xfId="0" applyFont="1" applyBorder="1" applyAlignment="1"/>
    <xf numFmtId="0" fontId="18" fillId="0" borderId="17" xfId="0" applyFont="1" applyBorder="1" applyAlignment="1"/>
    <xf numFmtId="0" fontId="0" fillId="6" borderId="7" xfId="0" applyFill="1" applyBorder="1" applyAlignment="1">
      <alignment vertical="center" wrapText="1"/>
    </xf>
    <xf numFmtId="0" fontId="0" fillId="6" borderId="5" xfId="0" applyFill="1" applyBorder="1" applyAlignment="1">
      <alignment vertical="center" wrapText="1"/>
    </xf>
    <xf numFmtId="0" fontId="7" fillId="0" borderId="8" xfId="0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vertical="center" wrapText="1"/>
    </xf>
    <xf numFmtId="3" fontId="26" fillId="4" borderId="0" xfId="0" applyNumberFormat="1" applyFont="1" applyFill="1" applyBorder="1" applyAlignment="1">
      <alignment vertical="center" wrapText="1"/>
    </xf>
    <xf numFmtId="10" fontId="27" fillId="0" borderId="4" xfId="0" applyNumberFormat="1" applyFont="1" applyBorder="1" applyAlignment="1">
      <alignment horizontal="center" vertical="center"/>
    </xf>
    <xf numFmtId="3" fontId="26" fillId="4" borderId="4" xfId="0" applyNumberFormat="1" applyFont="1" applyFill="1" applyBorder="1" applyAlignment="1">
      <alignment vertical="center" wrapText="1"/>
    </xf>
    <xf numFmtId="3" fontId="6" fillId="4" borderId="4" xfId="0" applyNumberFormat="1" applyFont="1" applyFill="1" applyBorder="1" applyAlignment="1">
      <alignment vertical="center" wrapText="1"/>
    </xf>
    <xf numFmtId="10" fontId="0" fillId="4" borderId="4" xfId="0" applyNumberFormat="1" applyFont="1" applyFill="1" applyBorder="1"/>
    <xf numFmtId="0" fontId="27" fillId="0" borderId="15" xfId="0" applyFont="1" applyBorder="1" applyAlignment="1">
      <alignment horizontal="center" vertical="center"/>
    </xf>
    <xf numFmtId="0" fontId="27" fillId="0" borderId="10" xfId="0" applyFont="1" applyBorder="1" applyAlignment="1">
      <alignment vertical="center"/>
    </xf>
    <xf numFmtId="0" fontId="27" fillId="0" borderId="17" xfId="0" applyFont="1" applyBorder="1" applyAlignment="1">
      <alignment vertical="center"/>
    </xf>
    <xf numFmtId="3" fontId="16" fillId="0" borderId="8" xfId="0" applyNumberFormat="1" applyFont="1" applyBorder="1" applyAlignment="1">
      <alignment horizontal="center" wrapText="1"/>
    </xf>
    <xf numFmtId="3" fontId="0" fillId="0" borderId="8" xfId="0" applyNumberFormat="1" applyBorder="1"/>
    <xf numFmtId="0" fontId="0" fillId="0" borderId="8" xfId="0" applyBorder="1"/>
    <xf numFmtId="0" fontId="7" fillId="0" borderId="0" xfId="0" applyFont="1" applyBorder="1" applyAlignment="1">
      <alignment horizontal="left" vertical="center"/>
    </xf>
    <xf numFmtId="10" fontId="7" fillId="0" borderId="0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3" fontId="28" fillId="4" borderId="0" xfId="0" applyNumberFormat="1" applyFont="1" applyFill="1" applyBorder="1" applyAlignment="1">
      <alignment vertical="center" wrapText="1"/>
    </xf>
    <xf numFmtId="10" fontId="27" fillId="0" borderId="0" xfId="0" applyNumberFormat="1" applyFont="1" applyBorder="1" applyAlignment="1">
      <alignment horizontal="center" vertical="center"/>
    </xf>
    <xf numFmtId="3" fontId="26" fillId="4" borderId="13" xfId="0" applyNumberFormat="1" applyFont="1" applyFill="1" applyBorder="1" applyAlignment="1">
      <alignment vertical="center" wrapText="1"/>
    </xf>
    <xf numFmtId="3" fontId="0" fillId="0" borderId="13" xfId="0" applyNumberFormat="1" applyBorder="1"/>
    <xf numFmtId="0" fontId="0" fillId="0" borderId="13" xfId="0" applyBorder="1"/>
    <xf numFmtId="3" fontId="6" fillId="4" borderId="13" xfId="0" applyNumberFormat="1" applyFont="1" applyFill="1" applyBorder="1" applyAlignment="1">
      <alignment vertical="center" wrapText="1"/>
    </xf>
    <xf numFmtId="10" fontId="0" fillId="4" borderId="13" xfId="0" applyNumberFormat="1" applyFont="1" applyFill="1" applyBorder="1"/>
    <xf numFmtId="3" fontId="28" fillId="4" borderId="1" xfId="0" applyNumberFormat="1" applyFont="1" applyFill="1" applyBorder="1" applyAlignment="1">
      <alignment vertical="center" wrapText="1"/>
    </xf>
    <xf numFmtId="3" fontId="6" fillId="4" borderId="1" xfId="0" applyNumberFormat="1" applyFont="1" applyFill="1" applyBorder="1" applyAlignment="1">
      <alignment vertical="center" wrapText="1"/>
    </xf>
    <xf numFmtId="0" fontId="0" fillId="0" borderId="11" xfId="0" applyBorder="1"/>
    <xf numFmtId="10" fontId="0" fillId="0" borderId="1" xfId="0" applyNumberFormat="1" applyFont="1" applyBorder="1"/>
    <xf numFmtId="0" fontId="29" fillId="0" borderId="0" xfId="0" applyFont="1" applyBorder="1" applyAlignment="1">
      <alignment vertical="center"/>
    </xf>
    <xf numFmtId="0" fontId="29" fillId="4" borderId="0" xfId="0" applyFont="1" applyFill="1" applyBorder="1" applyAlignment="1">
      <alignment horizontal="center" vertical="center"/>
    </xf>
    <xf numFmtId="0" fontId="29" fillId="4" borderId="0" xfId="0" applyFont="1" applyFill="1" applyBorder="1" applyAlignment="1">
      <alignment horizontal="center" vertical="center" wrapText="1"/>
    </xf>
    <xf numFmtId="0" fontId="30" fillId="0" borderId="0" xfId="0" applyFont="1" applyBorder="1"/>
    <xf numFmtId="0" fontId="30" fillId="4" borderId="0" xfId="0" applyFont="1" applyFill="1" applyBorder="1" applyAlignment="1"/>
    <xf numFmtId="3" fontId="31" fillId="4" borderId="0" xfId="0" applyNumberFormat="1" applyFont="1" applyFill="1" applyBorder="1" applyAlignment="1">
      <alignment vertical="center" wrapText="1"/>
    </xf>
    <xf numFmtId="3" fontId="32" fillId="4" borderId="0" xfId="0" applyNumberFormat="1" applyFont="1" applyFill="1" applyBorder="1" applyAlignment="1">
      <alignment vertical="center" wrapText="1"/>
    </xf>
    <xf numFmtId="10" fontId="30" fillId="4" borderId="0" xfId="0" applyNumberFormat="1" applyFont="1" applyFill="1" applyBorder="1"/>
    <xf numFmtId="0" fontId="30" fillId="0" borderId="0" xfId="0" applyFont="1" applyFill="1" applyBorder="1"/>
    <xf numFmtId="0" fontId="30" fillId="4" borderId="0" xfId="0" applyFont="1" applyFill="1" applyBorder="1"/>
    <xf numFmtId="10" fontId="30" fillId="0" borderId="0" xfId="0" applyNumberFormat="1" applyFont="1" applyBorder="1"/>
    <xf numFmtId="10" fontId="30" fillId="0" borderId="0" xfId="0" applyNumberFormat="1" applyFont="1" applyBorder="1" applyAlignment="1">
      <alignment vertical="center"/>
    </xf>
    <xf numFmtId="2" fontId="0" fillId="0" borderId="4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4" fillId="5" borderId="2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textRotation="255"/>
    </xf>
    <xf numFmtId="0" fontId="7" fillId="0" borderId="13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8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8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7" fillId="0" borderId="14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8" xfId="0" applyBorder="1" applyAlignment="1">
      <alignment horizontal="center" vertical="center" textRotation="255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textRotation="255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16" fillId="8" borderId="15" xfId="0" applyFont="1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18" fillId="0" borderId="15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4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wrapText="1"/>
    </xf>
    <xf numFmtId="3" fontId="18" fillId="0" borderId="15" xfId="0" applyNumberFormat="1" applyFont="1" applyBorder="1" applyAlignment="1">
      <alignment horizontal="center"/>
    </xf>
    <xf numFmtId="3" fontId="18" fillId="0" borderId="10" xfId="0" applyNumberFormat="1" applyFont="1" applyBorder="1" applyAlignment="1">
      <alignment horizontal="center"/>
    </xf>
    <xf numFmtId="3" fontId="18" fillId="0" borderId="17" xfId="0" applyNumberFormat="1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0" fillId="0" borderId="12" xfId="0" applyFont="1" applyBorder="1" applyAlignment="1">
      <alignment horizontal="left" vertical="top" wrapText="1"/>
    </xf>
    <xf numFmtId="0" fontId="0" fillId="7" borderId="6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17" fillId="8" borderId="13" xfId="0" applyFont="1" applyFill="1" applyBorder="1" applyAlignment="1">
      <alignment horizontal="center"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17" fillId="8" borderId="8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8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7" fillId="6" borderId="16" xfId="0" applyFont="1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15" xfId="0" applyFill="1" applyBorder="1" applyAlignment="1">
      <alignment horizontal="center" wrapText="1"/>
    </xf>
    <xf numFmtId="0" fontId="0" fillId="6" borderId="17" xfId="0" applyFill="1" applyBorder="1" applyAlignment="1">
      <alignment horizontal="center" wrapText="1"/>
    </xf>
    <xf numFmtId="0" fontId="17" fillId="6" borderId="16" xfId="0" applyFont="1" applyFill="1" applyBorder="1" applyAlignment="1">
      <alignment horizontal="center" vertical="center" wrapText="1"/>
    </xf>
    <xf numFmtId="0" fontId="0" fillId="6" borderId="18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6" borderId="17" xfId="0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/>
    </xf>
    <xf numFmtId="0" fontId="27" fillId="0" borderId="6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15" fillId="5" borderId="2" xfId="0" applyFont="1" applyFill="1" applyBorder="1" applyAlignment="1">
      <alignment horizontal="left" vertical="center" wrapText="1"/>
    </xf>
    <xf numFmtId="0" fontId="15" fillId="5" borderId="11" xfId="0" applyFont="1" applyFill="1" applyBorder="1" applyAlignment="1">
      <alignment horizontal="left" vertical="center" wrapText="1"/>
    </xf>
    <xf numFmtId="0" fontId="15" fillId="5" borderId="3" xfId="0" applyFont="1" applyFill="1" applyBorder="1" applyAlignment="1">
      <alignment horizontal="left" vertical="center" wrapText="1"/>
    </xf>
    <xf numFmtId="0" fontId="15" fillId="5" borderId="4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>
      <alignment horizontal="left" vertical="center" wrapText="1"/>
    </xf>
    <xf numFmtId="0" fontId="14" fillId="5" borderId="11" xfId="0" applyFont="1" applyFill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center" vertical="center"/>
    </xf>
    <xf numFmtId="0" fontId="30" fillId="4" borderId="0" xfId="0" applyFont="1" applyFill="1" applyBorder="1" applyAlignment="1">
      <alignment horizontal="center"/>
    </xf>
    <xf numFmtId="0" fontId="30" fillId="0" borderId="0" xfId="0" applyFont="1" applyBorder="1" applyAlignment="1">
      <alignment horizontal="center"/>
    </xf>
    <xf numFmtId="0" fontId="30" fillId="0" borderId="0" xfId="0" applyFont="1" applyBorder="1" applyAlignment="1">
      <alignment horizontal="left" vertical="center"/>
    </xf>
    <xf numFmtId="0" fontId="30" fillId="0" borderId="0" xfId="0" applyFont="1" applyBorder="1" applyAlignment="1">
      <alignment horizontal="left"/>
    </xf>
    <xf numFmtId="0" fontId="29" fillId="0" borderId="0" xfId="0" applyFont="1" applyBorder="1" applyAlignment="1">
      <alignment horizontal="center" vertical="center"/>
    </xf>
  </cellXfs>
  <cellStyles count="15">
    <cellStyle name="40% - Énfasis5 2" xfId="2"/>
    <cellStyle name="Euro" xfId="3"/>
    <cellStyle name="Euro 2" xfId="4"/>
    <cellStyle name="Millares 2" xfId="5"/>
    <cellStyle name="Millares 2 2" xfId="6"/>
    <cellStyle name="Millares 3" xfId="7"/>
    <cellStyle name="Millares 3 2" xfId="8"/>
    <cellStyle name="Neutral" xfId="1" builtinId="28"/>
    <cellStyle name="Normal" xfId="0" builtinId="0"/>
    <cellStyle name="Normal 2" xfId="9"/>
    <cellStyle name="Normal 2 2" xfId="10"/>
    <cellStyle name="Normal 2 2 2" xfId="11"/>
    <cellStyle name="Normal 3" xfId="12"/>
    <cellStyle name="Normal 4" xfId="13"/>
    <cellStyle name="TableStyleLight1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endParaRPr lang="es-CO"/>
          </a:p>
          <a:p>
            <a:pPr algn="ctr">
              <a:defRPr/>
            </a:pPr>
            <a:r>
              <a:rPr lang="es-CO" sz="1800" b="1" i="0" baseline="0">
                <a:effectLst/>
              </a:rPr>
              <a:t>EJECUCION PLAN DE ACCION ACUMULADO A 31 DE MAYO DE 2016 POR SUBSISTEMAS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16057944992698486"/>
          <c:y val="3.238867085098257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4956919460646035E-2"/>
          <c:y val="0.23427231433842632"/>
          <c:w val="0.82573730835768389"/>
          <c:h val="0.4648258822034242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'P.ACCION CONSOLIDADO (2)'!$DP$3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095700954647706E-2"/>
                  <c:y val="-5.1282062180722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21391540688071E-2"/>
                  <c:y val="-2.15924472339883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519861450321696E-2"/>
                  <c:y val="-1.8893391329739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4657113232550458E-3"/>
                  <c:y val="-2.4291503138236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328556616275318E-2"/>
                  <c:y val="-1.34952795212427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1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(2)'!$DN$4:$DO$128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 (2)'!$DP$4:$DP$128</c:f>
              <c:numCache>
                <c:formatCode>#,##0</c:formatCode>
                <c:ptCount val="5"/>
                <c:pt idx="0">
                  <c:v>1378377351</c:v>
                </c:pt>
                <c:pt idx="1">
                  <c:v>4328906780</c:v>
                </c:pt>
                <c:pt idx="2">
                  <c:v>1559182087</c:v>
                </c:pt>
                <c:pt idx="3">
                  <c:v>2518000000</c:v>
                </c:pt>
                <c:pt idx="4">
                  <c:v>12161858886</c:v>
                </c:pt>
              </c:numCache>
            </c:numRef>
          </c:val>
        </c:ser>
        <c:ser>
          <c:idx val="1"/>
          <c:order val="1"/>
          <c:tx>
            <c:strRef>
              <c:f>'P.ACCION CONSOLIDADO (2)'!$DQ$3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475878499678157E-2"/>
                  <c:y val="-1.8893391329739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21391540688071E-2"/>
                  <c:y val="-2.4291503138236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5752814187198161E-2"/>
                  <c:y val="2.69905590424854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191709249533577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054247202315686E-2"/>
                  <c:y val="-2.15924472339883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1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(2)'!$DN$4:$DO$128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 (2)'!$DQ$4:$DQ$128</c:f>
              <c:numCache>
                <c:formatCode>#,##0</c:formatCode>
                <c:ptCount val="5"/>
                <c:pt idx="0">
                  <c:v>571664755</c:v>
                </c:pt>
                <c:pt idx="1">
                  <c:v>2099757159</c:v>
                </c:pt>
                <c:pt idx="2">
                  <c:v>813888016</c:v>
                </c:pt>
                <c:pt idx="3">
                  <c:v>1865257118</c:v>
                </c:pt>
                <c:pt idx="4">
                  <c:v>2834905276</c:v>
                </c:pt>
              </c:numCache>
            </c:numRef>
          </c:val>
        </c:ser>
        <c:ser>
          <c:idx val="2"/>
          <c:order val="2"/>
          <c:tx>
            <c:strRef>
              <c:f>'P.ACCION CONSOLIDADO (2)'!$DR$3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602702652590885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492834924412841E-2"/>
                  <c:y val="-2.15924472339883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8355680217433024E-2"/>
                  <c:y val="2.69905590424854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9585462476678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424257570922934E-2"/>
                  <c:y val="-2.9689614946734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1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(2)'!$DN$4:$DO$128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 (2)'!$DR$4:$DR$128</c:f>
              <c:numCache>
                <c:formatCode>0.00%</c:formatCode>
                <c:ptCount val="5"/>
                <c:pt idx="0">
                  <c:v>0.41470000000000001</c:v>
                </c:pt>
                <c:pt idx="1">
                  <c:v>0.48509999999999998</c:v>
                </c:pt>
                <c:pt idx="2">
                  <c:v>0.52200000000000002</c:v>
                </c:pt>
                <c:pt idx="3">
                  <c:v>0.74080000000000001</c:v>
                </c:pt>
                <c:pt idx="4">
                  <c:v>0.2331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7538304"/>
        <c:axId val="87896448"/>
        <c:axId val="0"/>
      </c:bar3DChart>
      <c:catAx>
        <c:axId val="87538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O"/>
          </a:p>
        </c:txPr>
        <c:crossAx val="87896448"/>
        <c:crosses val="autoZero"/>
        <c:auto val="1"/>
        <c:lblAlgn val="ctr"/>
        <c:lblOffset val="100"/>
        <c:noMultiLvlLbl val="0"/>
      </c:catAx>
      <c:valAx>
        <c:axId val="87896448"/>
        <c:scaling>
          <c:orientation val="minMax"/>
        </c:scaling>
        <c:delete val="1"/>
        <c:axPos val="r"/>
        <c:majorGridlines/>
        <c:numFmt formatCode="#,##0" sourceLinked="1"/>
        <c:majorTickMark val="out"/>
        <c:minorTickMark val="none"/>
        <c:tickLblPos val="nextTo"/>
        <c:crossAx val="87538304"/>
        <c:crosses val="max"/>
        <c:crossBetween val="between"/>
      </c:valAx>
    </c:plotArea>
    <c:legend>
      <c:legendPos val="t"/>
      <c:layout>
        <c:manualLayout>
          <c:xMode val="edge"/>
          <c:yMode val="edge"/>
          <c:x val="0.33630011473323679"/>
          <c:y val="0.84019421301161723"/>
          <c:w val="0.26681306908544533"/>
          <c:h val="4.6107738235782299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s-CO" sz="1800" b="1" i="0" u="none" strike="noStrike" baseline="0">
              <a:effectLst/>
            </a:endParaRPr>
          </a:p>
          <a:p>
            <a:pPr>
              <a:defRPr/>
            </a:pPr>
            <a:r>
              <a:rPr lang="es-CO" sz="1800" b="1" i="0" u="none" strike="noStrike" baseline="0">
                <a:effectLst/>
              </a:rPr>
              <a:t>EJECUCION PLAN DE ACCION ACUMULADO A 31 DE MAYO DE 2016 POR RUBROS PRESUPUESTALES</a:t>
            </a: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5119672259182208E-2"/>
          <c:y val="0.32897200349956257"/>
          <c:w val="0.9482136374071366"/>
          <c:h val="0.3787671332750072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'P.ACCION CONSOLIDADO (2)'!$DO$132</c:f>
              <c:strCache>
                <c:ptCount val="1"/>
              </c:strCache>
            </c:strRef>
          </c:tx>
          <c:invertIfNegative val="0"/>
          <c:cat>
            <c:strRef>
              <c:f>'P.ACCION CONSOLIDADO (2)'!$DN$133:$DN$140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'P.ACCION CONSOLIDADO (2)'!$DO$133:$DO$140</c:f>
              <c:numCache>
                <c:formatCode>General</c:formatCode>
                <c:ptCount val="8"/>
              </c:numCache>
            </c:numRef>
          </c:val>
        </c:ser>
        <c:ser>
          <c:idx val="1"/>
          <c:order val="1"/>
          <c:tx>
            <c:strRef>
              <c:f>'P.ACCION CONSOLIDADO (2)'!$DP$132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8.7912087912087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926173114744786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404568680492941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3471075358141097E-2"/>
                  <c:y val="-2.93040293040293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8091373609858729E-3"/>
                  <c:y val="-1.7582417582417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3225127742711151E-2"/>
                  <c:y val="-3.22344322344322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6.6251547231077632E-3"/>
                  <c:y val="-2.307403882207031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9284617150538778E-2"/>
                  <c:y val="-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1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(2)'!$DN$133:$DN$140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'P.ACCION CONSOLIDADO (2)'!$DP$133:$DP$140</c:f>
              <c:numCache>
                <c:formatCode>#,##0</c:formatCode>
                <c:ptCount val="8"/>
                <c:pt idx="0">
                  <c:v>4044201186</c:v>
                </c:pt>
                <c:pt idx="1">
                  <c:v>4265489604</c:v>
                </c:pt>
                <c:pt idx="2">
                  <c:v>1107168096</c:v>
                </c:pt>
                <c:pt idx="3">
                  <c:v>4328906780</c:v>
                </c:pt>
                <c:pt idx="4">
                  <c:v>938377351</c:v>
                </c:pt>
                <c:pt idx="5">
                  <c:v>1559182087</c:v>
                </c:pt>
                <c:pt idx="6">
                  <c:v>3185000000</c:v>
                </c:pt>
                <c:pt idx="7">
                  <c:v>2518000000</c:v>
                </c:pt>
              </c:numCache>
            </c:numRef>
          </c:val>
        </c:ser>
        <c:ser>
          <c:idx val="2"/>
          <c:order val="2"/>
          <c:tx>
            <c:strRef>
              <c:f>'P.ACCION CONSOLIDADO (2)'!$DQ$132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65253982566877E-2"/>
                  <c:y val="-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65253982566877E-2"/>
                  <c:y val="-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8854824165915238E-2"/>
                  <c:y val="-8.7912087912087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486624586714758E-2"/>
                  <c:y val="-1.465201465201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259392846408177E-2"/>
                  <c:y val="2.93040293040293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6450255485422302E-2"/>
                  <c:y val="-2.3443223443223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1259392846408177E-2"/>
                  <c:y val="-1.7582417582417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6068530207394048E-2"/>
                  <c:y val="-1.465201465201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1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(2)'!$DN$133:$DN$140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'P.ACCION CONSOLIDADO (2)'!$DQ$133:$DQ$140</c:f>
              <c:numCache>
                <c:formatCode>#,##0</c:formatCode>
                <c:ptCount val="8"/>
                <c:pt idx="0">
                  <c:v>748317926</c:v>
                </c:pt>
                <c:pt idx="1">
                  <c:v>963744957</c:v>
                </c:pt>
                <c:pt idx="2">
                  <c:v>251860309</c:v>
                </c:pt>
                <c:pt idx="3">
                  <c:v>2099757159</c:v>
                </c:pt>
                <c:pt idx="4">
                  <c:v>630587401</c:v>
                </c:pt>
                <c:pt idx="5">
                  <c:v>813888016</c:v>
                </c:pt>
                <c:pt idx="6">
                  <c:v>812059438</c:v>
                </c:pt>
                <c:pt idx="7">
                  <c:v>1865257118</c:v>
                </c:pt>
              </c:numCache>
            </c:numRef>
          </c:val>
        </c:ser>
        <c:ser>
          <c:idx val="3"/>
          <c:order val="3"/>
          <c:tx>
            <c:strRef>
              <c:f>'P.ACCION CONSOLIDADO (2)'!$DR$132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390501007031469E-2"/>
                  <c:y val="-8.7912087912087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427412082957664E-2"/>
                  <c:y val="-8.7912087912087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236549443943492E-2"/>
                  <c:y val="2.93040293040293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5629696423204088E-2"/>
                  <c:y val="-5.86080586080586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43883378418995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03426510369693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1641118124436431E-2"/>
                  <c:y val="-5.86080586080586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4045686804929366E-2"/>
                  <c:y val="-1.1721611721611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1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(2)'!$DN$133:$DN$140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'P.ACCION CONSOLIDADO (2)'!$DR$133:$DR$140</c:f>
              <c:numCache>
                <c:formatCode>0.00%</c:formatCode>
                <c:ptCount val="8"/>
                <c:pt idx="0">
                  <c:v>0.18049999999999999</c:v>
                </c:pt>
                <c:pt idx="1">
                  <c:v>0.22589999999999999</c:v>
                </c:pt>
                <c:pt idx="2">
                  <c:v>0.22750000000000001</c:v>
                </c:pt>
                <c:pt idx="3">
                  <c:v>0.48509999999999998</c:v>
                </c:pt>
                <c:pt idx="4">
                  <c:v>0.67200000000000004</c:v>
                </c:pt>
                <c:pt idx="5">
                  <c:v>0.52200000000000002</c:v>
                </c:pt>
                <c:pt idx="6">
                  <c:v>0.255</c:v>
                </c:pt>
                <c:pt idx="7">
                  <c:v>0.74080000000000001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7446272"/>
        <c:axId val="87447808"/>
        <c:axId val="0"/>
      </c:bar3DChart>
      <c:catAx>
        <c:axId val="87446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O"/>
          </a:p>
        </c:txPr>
        <c:crossAx val="87447808"/>
        <c:crosses val="autoZero"/>
        <c:auto val="1"/>
        <c:lblAlgn val="ctr"/>
        <c:lblOffset val="100"/>
        <c:noMultiLvlLbl val="0"/>
      </c:catAx>
      <c:valAx>
        <c:axId val="87447808"/>
        <c:scaling>
          <c:orientation val="minMax"/>
        </c:scaling>
        <c:delete val="1"/>
        <c:axPos val="l"/>
        <c:majorGridlines/>
        <c:numFmt formatCode="General" sourceLinked="1"/>
        <c:majorTickMark val="out"/>
        <c:minorTickMark val="none"/>
        <c:tickLblPos val="nextTo"/>
        <c:crossAx val="87446272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.34369834969907392"/>
          <c:y val="0.92300377837385705"/>
          <c:w val="0.28085646174962076"/>
          <c:h val="4.4199013584840359E-2"/>
        </c:manualLayout>
      </c:layout>
      <c:overlay val="0"/>
      <c:txPr>
        <a:bodyPr/>
        <a:lstStyle/>
        <a:p>
          <a:pPr>
            <a:defRPr b="1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1657350</xdr:colOff>
      <xdr:row>153</xdr:row>
      <xdr:rowOff>66675</xdr:rowOff>
    </xdr:from>
    <xdr:to>
      <xdr:col>117</xdr:col>
      <xdr:colOff>628651</xdr:colOff>
      <xdr:row>178</xdr:row>
      <xdr:rowOff>9524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1600199</xdr:colOff>
      <xdr:row>183</xdr:row>
      <xdr:rowOff>104775</xdr:rowOff>
    </xdr:from>
    <xdr:to>
      <xdr:col>117</xdr:col>
      <xdr:colOff>714374</xdr:colOff>
      <xdr:row>206</xdr:row>
      <xdr:rowOff>57150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YO%202016-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6"/>
    </sheetNames>
    <sheetDataSet>
      <sheetData sheetId="0">
        <row r="18">
          <cell r="M18">
            <v>1264899677</v>
          </cell>
        </row>
        <row r="31">
          <cell r="M31">
            <v>554903210</v>
          </cell>
          <cell r="U31">
            <v>49856575</v>
          </cell>
          <cell r="AG31">
            <v>2338000</v>
          </cell>
        </row>
        <row r="33">
          <cell r="H33">
            <v>86271560</v>
          </cell>
        </row>
        <row r="36">
          <cell r="H36">
            <v>21445252</v>
          </cell>
        </row>
        <row r="38">
          <cell r="H38">
            <v>50290520</v>
          </cell>
        </row>
        <row r="41">
          <cell r="H41">
            <v>9145660</v>
          </cell>
        </row>
        <row r="43">
          <cell r="H43">
            <v>63866675</v>
          </cell>
        </row>
        <row r="47">
          <cell r="H47">
            <v>92605321</v>
          </cell>
        </row>
        <row r="50">
          <cell r="H50">
            <v>10064700</v>
          </cell>
        </row>
        <row r="52">
          <cell r="H52">
            <v>2338000</v>
          </cell>
        </row>
        <row r="54">
          <cell r="H54">
            <v>138162268</v>
          </cell>
        </row>
        <row r="58">
          <cell r="N58">
            <v>19256000</v>
          </cell>
        </row>
        <row r="62">
          <cell r="H62">
            <v>30000000</v>
          </cell>
        </row>
        <row r="75">
          <cell r="M75">
            <v>884486456</v>
          </cell>
          <cell r="U75">
            <v>70000000</v>
          </cell>
          <cell r="AG75">
            <v>9866120</v>
          </cell>
        </row>
        <row r="77">
          <cell r="H77">
            <v>299045680</v>
          </cell>
        </row>
        <row r="79">
          <cell r="H79">
            <v>50843120</v>
          </cell>
        </row>
        <row r="83">
          <cell r="H83">
            <v>88746867</v>
          </cell>
        </row>
        <row r="85">
          <cell r="H85">
            <v>63336000</v>
          </cell>
        </row>
        <row r="87">
          <cell r="H87">
            <v>2780000</v>
          </cell>
        </row>
        <row r="91">
          <cell r="H91">
            <v>9866120</v>
          </cell>
        </row>
        <row r="95">
          <cell r="H95">
            <v>20532000</v>
          </cell>
        </row>
        <row r="107">
          <cell r="H107">
            <v>46638552</v>
          </cell>
        </row>
        <row r="116">
          <cell r="H116">
            <v>9767200</v>
          </cell>
        </row>
        <row r="118">
          <cell r="H118">
            <v>9860000</v>
          </cell>
        </row>
        <row r="122">
          <cell r="M122">
            <v>179966000</v>
          </cell>
        </row>
        <row r="129">
          <cell r="M129">
            <v>294809318</v>
          </cell>
        </row>
        <row r="132">
          <cell r="H132">
            <v>17103000</v>
          </cell>
        </row>
        <row r="134">
          <cell r="H134">
            <v>7221000</v>
          </cell>
        </row>
        <row r="140">
          <cell r="H140">
            <v>2210000</v>
          </cell>
        </row>
        <row r="143">
          <cell r="H143">
            <v>35541154</v>
          </cell>
        </row>
        <row r="148">
          <cell r="AG148">
            <v>5232200</v>
          </cell>
        </row>
        <row r="161">
          <cell r="AG161">
            <v>2923896</v>
          </cell>
        </row>
        <row r="166">
          <cell r="H166">
            <v>51402400</v>
          </cell>
        </row>
        <row r="206">
          <cell r="H206">
            <v>2477100</v>
          </cell>
        </row>
        <row r="207">
          <cell r="H207">
            <v>2000000</v>
          </cell>
        </row>
        <row r="209">
          <cell r="H209">
            <v>101578394</v>
          </cell>
        </row>
        <row r="222">
          <cell r="H222">
            <v>95052905</v>
          </cell>
        </row>
        <row r="224">
          <cell r="M224">
            <v>23168608</v>
          </cell>
          <cell r="O224">
            <v>69700559</v>
          </cell>
          <cell r="AG224">
            <v>2239402</v>
          </cell>
        </row>
        <row r="290">
          <cell r="H290">
            <v>4500000</v>
          </cell>
        </row>
        <row r="291">
          <cell r="H291">
            <v>1500000</v>
          </cell>
        </row>
        <row r="292">
          <cell r="H292">
            <v>1500000</v>
          </cell>
        </row>
        <row r="293">
          <cell r="H293">
            <v>2183738</v>
          </cell>
        </row>
        <row r="294">
          <cell r="H294">
            <v>1462316</v>
          </cell>
        </row>
        <row r="295">
          <cell r="H295">
            <v>412558</v>
          </cell>
        </row>
        <row r="296">
          <cell r="H296">
            <v>200000</v>
          </cell>
        </row>
        <row r="297">
          <cell r="H297">
            <v>1000000</v>
          </cell>
        </row>
        <row r="298">
          <cell r="H298">
            <v>572000</v>
          </cell>
        </row>
        <row r="299">
          <cell r="H299">
            <v>965116</v>
          </cell>
        </row>
        <row r="300">
          <cell r="H300">
            <v>1000000</v>
          </cell>
        </row>
        <row r="301">
          <cell r="H301">
            <v>793256</v>
          </cell>
        </row>
        <row r="302">
          <cell r="H302">
            <v>352558</v>
          </cell>
        </row>
        <row r="303">
          <cell r="H303">
            <v>1000000</v>
          </cell>
        </row>
        <row r="305">
          <cell r="H305">
            <v>1335116</v>
          </cell>
        </row>
        <row r="306">
          <cell r="H306">
            <v>757837</v>
          </cell>
        </row>
        <row r="307">
          <cell r="H307">
            <v>871654</v>
          </cell>
        </row>
        <row r="308">
          <cell r="H308">
            <v>698320</v>
          </cell>
        </row>
        <row r="309">
          <cell r="H309">
            <v>934990</v>
          </cell>
        </row>
        <row r="310">
          <cell r="H310">
            <v>727383</v>
          </cell>
        </row>
        <row r="311">
          <cell r="H311">
            <v>513019</v>
          </cell>
        </row>
        <row r="312">
          <cell r="H312">
            <v>513019</v>
          </cell>
        </row>
        <row r="313">
          <cell r="H313">
            <v>500000</v>
          </cell>
        </row>
        <row r="314">
          <cell r="H314">
            <v>706908</v>
          </cell>
        </row>
        <row r="315">
          <cell r="H315">
            <v>352558</v>
          </cell>
        </row>
        <row r="336">
          <cell r="H336">
            <v>44130510</v>
          </cell>
        </row>
        <row r="373">
          <cell r="H373">
            <v>16626152</v>
          </cell>
        </row>
        <row r="383">
          <cell r="H383">
            <v>21575587</v>
          </cell>
        </row>
        <row r="396">
          <cell r="H396">
            <v>19305411</v>
          </cell>
        </row>
        <row r="398">
          <cell r="Z398">
            <v>19438236</v>
          </cell>
        </row>
        <row r="405">
          <cell r="H405">
            <v>7198862</v>
          </cell>
        </row>
        <row r="407">
          <cell r="AG407">
            <v>7204862</v>
          </cell>
        </row>
        <row r="416">
          <cell r="H416">
            <v>33881302</v>
          </cell>
        </row>
        <row r="432">
          <cell r="H432">
            <v>45612466</v>
          </cell>
        </row>
        <row r="457">
          <cell r="H457">
            <v>9297750</v>
          </cell>
        </row>
        <row r="465">
          <cell r="H465">
            <v>219050539</v>
          </cell>
        </row>
        <row r="467">
          <cell r="Z467">
            <v>226232373</v>
          </cell>
        </row>
        <row r="499">
          <cell r="H499">
            <v>103414910</v>
          </cell>
        </row>
        <row r="501">
          <cell r="Z501">
            <v>119674410</v>
          </cell>
          <cell r="AG501">
            <v>3700000</v>
          </cell>
        </row>
        <row r="534">
          <cell r="H534">
            <v>1640000</v>
          </cell>
        </row>
        <row r="536">
          <cell r="AG536">
            <v>1640000</v>
          </cell>
        </row>
        <row r="599">
          <cell r="H599">
            <v>30058973</v>
          </cell>
        </row>
        <row r="601">
          <cell r="Y601">
            <v>30058973</v>
          </cell>
        </row>
        <row r="616">
          <cell r="H616">
            <v>55214956</v>
          </cell>
        </row>
        <row r="618">
          <cell r="M618">
            <v>64251356</v>
          </cell>
        </row>
        <row r="686">
          <cell r="H686">
            <v>46907143</v>
          </cell>
        </row>
        <row r="688">
          <cell r="Y688">
            <v>61374643</v>
          </cell>
        </row>
        <row r="723">
          <cell r="H723">
            <v>73573889</v>
          </cell>
        </row>
        <row r="742">
          <cell r="G742">
            <v>5877280</v>
          </cell>
          <cell r="H742">
            <v>5877280</v>
          </cell>
        </row>
        <row r="756">
          <cell r="H756">
            <v>85960113</v>
          </cell>
        </row>
        <row r="789">
          <cell r="H789">
            <v>15709923</v>
          </cell>
        </row>
        <row r="791">
          <cell r="Y791">
            <v>18349977</v>
          </cell>
        </row>
        <row r="808">
          <cell r="H808">
            <v>4087144</v>
          </cell>
        </row>
        <row r="810">
          <cell r="Y810">
            <v>5039272</v>
          </cell>
        </row>
        <row r="853">
          <cell r="H853">
            <v>101946488</v>
          </cell>
        </row>
        <row r="855">
          <cell r="W855">
            <v>112346488</v>
          </cell>
        </row>
        <row r="900">
          <cell r="Y900">
            <v>26494461</v>
          </cell>
          <cell r="AG900">
            <v>12034831</v>
          </cell>
        </row>
        <row r="901">
          <cell r="H901">
            <v>2142000</v>
          </cell>
        </row>
        <row r="903">
          <cell r="H903">
            <v>1922074</v>
          </cell>
        </row>
        <row r="904">
          <cell r="H904">
            <v>2700000</v>
          </cell>
        </row>
        <row r="906">
          <cell r="H906">
            <v>1700000</v>
          </cell>
        </row>
        <row r="908">
          <cell r="W908">
            <v>1112735</v>
          </cell>
          <cell r="Y908">
            <v>3484749</v>
          </cell>
        </row>
        <row r="910">
          <cell r="H910">
            <v>4000000</v>
          </cell>
        </row>
        <row r="912">
          <cell r="H912">
            <v>1106714</v>
          </cell>
        </row>
        <row r="913">
          <cell r="H913">
            <v>4353537</v>
          </cell>
        </row>
        <row r="914">
          <cell r="H914">
            <v>4000000</v>
          </cell>
        </row>
        <row r="916">
          <cell r="H916">
            <v>2600000</v>
          </cell>
        </row>
        <row r="917">
          <cell r="H917">
            <v>932272</v>
          </cell>
        </row>
        <row r="918">
          <cell r="H918">
            <v>2984657</v>
          </cell>
        </row>
        <row r="919">
          <cell r="H919">
            <v>3448100</v>
          </cell>
        </row>
        <row r="920">
          <cell r="H920">
            <v>2245050</v>
          </cell>
        </row>
        <row r="921">
          <cell r="H921">
            <v>700000</v>
          </cell>
        </row>
        <row r="922">
          <cell r="H922">
            <v>850990</v>
          </cell>
        </row>
        <row r="925">
          <cell r="H925">
            <v>380000</v>
          </cell>
        </row>
        <row r="945">
          <cell r="H945">
            <v>713003681</v>
          </cell>
        </row>
        <row r="947">
          <cell r="V947">
            <v>1300000000</v>
          </cell>
        </row>
        <row r="1077">
          <cell r="H1077">
            <v>71113871</v>
          </cell>
        </row>
        <row r="1079">
          <cell r="Y1079">
            <v>84388870</v>
          </cell>
        </row>
        <row r="1107">
          <cell r="H1107">
            <v>18170870</v>
          </cell>
        </row>
        <row r="1115">
          <cell r="G1115">
            <v>9233340</v>
          </cell>
          <cell r="H1115">
            <v>9233340</v>
          </cell>
        </row>
        <row r="1137">
          <cell r="AF1137">
            <v>13770298</v>
          </cell>
        </row>
        <row r="1142">
          <cell r="AF1142">
            <v>3000000</v>
          </cell>
        </row>
        <row r="1177">
          <cell r="H1177">
            <v>20984096</v>
          </cell>
        </row>
        <row r="1243">
          <cell r="H1243">
            <v>13291354</v>
          </cell>
        </row>
        <row r="1245">
          <cell r="Y1245">
            <v>16688155</v>
          </cell>
        </row>
        <row r="1271">
          <cell r="H1271">
            <v>17980992</v>
          </cell>
        </row>
        <row r="1285">
          <cell r="AG1285">
            <v>1810672</v>
          </cell>
        </row>
        <row r="1286">
          <cell r="H1286">
            <v>21089997</v>
          </cell>
        </row>
        <row r="1288">
          <cell r="H1288">
            <v>482610</v>
          </cell>
        </row>
        <row r="1290">
          <cell r="H1290">
            <v>1145842</v>
          </cell>
        </row>
        <row r="1292">
          <cell r="H1292">
            <v>14910001</v>
          </cell>
        </row>
        <row r="1294">
          <cell r="H1294">
            <v>180655</v>
          </cell>
        </row>
        <row r="1317">
          <cell r="H1317">
            <v>20900000</v>
          </cell>
        </row>
        <row r="1319">
          <cell r="H1319">
            <v>20900000</v>
          </cell>
        </row>
        <row r="1321">
          <cell r="H1321">
            <v>26400007</v>
          </cell>
        </row>
        <row r="1323">
          <cell r="H1323">
            <v>14980000</v>
          </cell>
        </row>
        <row r="1325">
          <cell r="H1325">
            <v>13000000</v>
          </cell>
        </row>
        <row r="1329">
          <cell r="H1329">
            <v>1218300</v>
          </cell>
        </row>
        <row r="1331">
          <cell r="H1331">
            <v>274000</v>
          </cell>
        </row>
        <row r="1333">
          <cell r="H1333">
            <v>9557058</v>
          </cell>
        </row>
        <row r="1336">
          <cell r="H1336">
            <v>2600000</v>
          </cell>
        </row>
        <row r="1340">
          <cell r="H1340">
            <v>4800000</v>
          </cell>
        </row>
        <row r="1342">
          <cell r="H1342">
            <v>3600000</v>
          </cell>
        </row>
        <row r="1344">
          <cell r="H1344">
            <v>196751</v>
          </cell>
        </row>
        <row r="1345">
          <cell r="H1345">
            <v>51210447</v>
          </cell>
        </row>
        <row r="1354">
          <cell r="H1354">
            <v>634000</v>
          </cell>
        </row>
        <row r="1355">
          <cell r="H1355">
            <v>6090000</v>
          </cell>
        </row>
        <row r="1357">
          <cell r="H1357">
            <v>5098964</v>
          </cell>
        </row>
        <row r="1359">
          <cell r="H1359">
            <v>14004396</v>
          </cell>
        </row>
        <row r="1361">
          <cell r="H1361">
            <v>1796640</v>
          </cell>
        </row>
        <row r="1363">
          <cell r="H1363">
            <v>2985000</v>
          </cell>
        </row>
        <row r="1366">
          <cell r="H1366">
            <v>109249</v>
          </cell>
        </row>
        <row r="1367">
          <cell r="H1367">
            <v>730000</v>
          </cell>
        </row>
        <row r="1370">
          <cell r="H1370">
            <v>34699662</v>
          </cell>
        </row>
        <row r="1372">
          <cell r="O1372">
            <v>38694876</v>
          </cell>
        </row>
        <row r="1393">
          <cell r="O1393">
            <v>1550000</v>
          </cell>
          <cell r="W1393">
            <v>22867435</v>
          </cell>
        </row>
        <row r="1394">
          <cell r="H1394">
            <v>21079467</v>
          </cell>
        </row>
        <row r="1396">
          <cell r="H1396">
            <v>1000000</v>
          </cell>
        </row>
        <row r="1397">
          <cell r="O1397">
            <v>1550000</v>
          </cell>
        </row>
        <row r="1398">
          <cell r="H1398">
            <v>241891</v>
          </cell>
        </row>
        <row r="1399">
          <cell r="H1399">
            <v>535545</v>
          </cell>
        </row>
        <row r="1417">
          <cell r="H1417">
            <v>37164514</v>
          </cell>
        </row>
        <row r="1437">
          <cell r="H1437">
            <v>45168000</v>
          </cell>
        </row>
        <row r="1439">
          <cell r="O1439">
            <v>45168000</v>
          </cell>
        </row>
        <row r="1506">
          <cell r="H1506">
            <v>41886261</v>
          </cell>
        </row>
        <row r="1508">
          <cell r="P1508">
            <v>24212635</v>
          </cell>
          <cell r="AG1508">
            <v>18173626</v>
          </cell>
        </row>
        <row r="1509">
          <cell r="H1509">
            <v>10341810</v>
          </cell>
        </row>
        <row r="1511">
          <cell r="H1511">
            <v>490716</v>
          </cell>
        </row>
        <row r="1519">
          <cell r="H1519">
            <v>358501</v>
          </cell>
        </row>
        <row r="1520">
          <cell r="H1520">
            <v>452350</v>
          </cell>
        </row>
        <row r="1523">
          <cell r="H1523">
            <v>305858</v>
          </cell>
        </row>
        <row r="1524">
          <cell r="H1524">
            <v>196751</v>
          </cell>
        </row>
        <row r="1525">
          <cell r="H1525">
            <v>3498750</v>
          </cell>
        </row>
        <row r="1531">
          <cell r="H1531">
            <v>700000</v>
          </cell>
        </row>
        <row r="1532">
          <cell r="H1532">
            <v>1390000</v>
          </cell>
        </row>
        <row r="1533">
          <cell r="H1533">
            <v>400000</v>
          </cell>
        </row>
        <row r="1540">
          <cell r="H1540">
            <v>38890</v>
          </cell>
        </row>
        <row r="1553">
          <cell r="H1553">
            <v>2720123</v>
          </cell>
        </row>
        <row r="1555">
          <cell r="AG1555">
            <v>2720123</v>
          </cell>
        </row>
        <row r="1564">
          <cell r="H1564">
            <v>16838117</v>
          </cell>
        </row>
        <row r="1566">
          <cell r="W1566">
            <v>16838117</v>
          </cell>
        </row>
        <row r="1591">
          <cell r="H1591">
            <v>8000000</v>
          </cell>
        </row>
        <row r="1593">
          <cell r="O1593">
            <v>8323440</v>
          </cell>
        </row>
        <row r="1598">
          <cell r="H1598">
            <v>197290071</v>
          </cell>
        </row>
        <row r="1600">
          <cell r="O1600">
            <v>69408311</v>
          </cell>
          <cell r="V1600">
            <v>146908655</v>
          </cell>
        </row>
        <row r="1601">
          <cell r="H1601">
            <v>23057083</v>
          </cell>
        </row>
        <row r="1628">
          <cell r="H1628">
            <v>2049168</v>
          </cell>
        </row>
        <row r="1630">
          <cell r="H1630">
            <v>344420</v>
          </cell>
        </row>
        <row r="1631">
          <cell r="H1631">
            <v>1054584</v>
          </cell>
        </row>
        <row r="1632">
          <cell r="H1632">
            <v>1412000</v>
          </cell>
        </row>
        <row r="1633">
          <cell r="H1633">
            <v>2652268</v>
          </cell>
        </row>
        <row r="1634">
          <cell r="H1634">
            <v>5053996</v>
          </cell>
        </row>
        <row r="1637">
          <cell r="H1637">
            <v>800000</v>
          </cell>
        </row>
        <row r="1638">
          <cell r="H1638">
            <v>9232200</v>
          </cell>
        </row>
        <row r="1639">
          <cell r="H1639">
            <v>1500000</v>
          </cell>
        </row>
        <row r="1640">
          <cell r="H1640">
            <v>5000000</v>
          </cell>
        </row>
        <row r="1641">
          <cell r="H1641">
            <v>1920000</v>
          </cell>
        </row>
        <row r="1642">
          <cell r="H1642">
            <v>4000000</v>
          </cell>
        </row>
        <row r="1643">
          <cell r="H1643">
            <v>488436</v>
          </cell>
        </row>
        <row r="1645">
          <cell r="H1645">
            <v>227082</v>
          </cell>
        </row>
        <row r="1650">
          <cell r="H1650">
            <v>1452000</v>
          </cell>
        </row>
        <row r="1651">
          <cell r="H1651">
            <v>2156872</v>
          </cell>
        </row>
        <row r="1652">
          <cell r="H1652">
            <v>1507040</v>
          </cell>
        </row>
        <row r="1667">
          <cell r="H1667">
            <v>1198273</v>
          </cell>
        </row>
        <row r="1669">
          <cell r="AG1669">
            <v>9332518</v>
          </cell>
        </row>
        <row r="1676">
          <cell r="H1676">
            <v>4993200</v>
          </cell>
        </row>
        <row r="1678">
          <cell r="AG1678">
            <v>5000000</v>
          </cell>
        </row>
        <row r="1692">
          <cell r="G1692">
            <v>254958508</v>
          </cell>
          <cell r="H1692">
            <v>244733163</v>
          </cell>
        </row>
        <row r="1761">
          <cell r="H1761">
            <v>12487248</v>
          </cell>
        </row>
        <row r="1817">
          <cell r="O1817">
            <v>3880000</v>
          </cell>
        </row>
        <row r="1846">
          <cell r="W1846">
            <v>378032</v>
          </cell>
        </row>
        <row r="1849">
          <cell r="H1849">
            <v>206923</v>
          </cell>
        </row>
        <row r="1850">
          <cell r="H1850">
            <v>171109</v>
          </cell>
        </row>
        <row r="1873">
          <cell r="H1873">
            <v>8451027</v>
          </cell>
        </row>
        <row r="1889">
          <cell r="H1889">
            <v>33050686</v>
          </cell>
        </row>
        <row r="1894">
          <cell r="W1894">
            <v>20000000</v>
          </cell>
        </row>
        <row r="1897">
          <cell r="H1897">
            <v>131428652</v>
          </cell>
        </row>
        <row r="1921">
          <cell r="H1921">
            <v>830000</v>
          </cell>
        </row>
        <row r="1923">
          <cell r="AG1923">
            <v>830000</v>
          </cell>
        </row>
        <row r="1940">
          <cell r="H1940">
            <v>359172189</v>
          </cell>
        </row>
        <row r="1948">
          <cell r="H1948">
            <v>452887249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16">
          <cell r="H16">
            <v>191371395</v>
          </cell>
        </row>
        <row r="88">
          <cell r="H88">
            <v>15000000</v>
          </cell>
        </row>
        <row r="236">
          <cell r="Z236">
            <v>31431040</v>
          </cell>
        </row>
        <row r="419">
          <cell r="H419">
            <v>48030490</v>
          </cell>
        </row>
        <row r="552">
          <cell r="H552">
            <v>28956340</v>
          </cell>
        </row>
        <row r="607">
          <cell r="W607">
            <v>7696735</v>
          </cell>
        </row>
        <row r="622">
          <cell r="H622">
            <v>100000000</v>
          </cell>
        </row>
        <row r="724">
          <cell r="Y724">
            <v>16905130</v>
          </cell>
        </row>
        <row r="777">
          <cell r="H777">
            <v>46391267</v>
          </cell>
        </row>
        <row r="817">
          <cell r="M817">
            <v>11831904</v>
          </cell>
        </row>
        <row r="846">
          <cell r="AF846">
            <v>16000000</v>
          </cell>
        </row>
        <row r="867">
          <cell r="O867">
            <v>36000000</v>
          </cell>
        </row>
        <row r="878">
          <cell r="O878">
            <v>10000000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4">
          <cell r="H34">
            <v>49856575</v>
          </cell>
        </row>
        <row r="50">
          <cell r="N50">
            <v>2900000</v>
          </cell>
          <cell r="U50">
            <v>30000000</v>
          </cell>
        </row>
        <row r="83">
          <cell r="M83">
            <v>66312512</v>
          </cell>
        </row>
        <row r="97">
          <cell r="H97">
            <v>100166000</v>
          </cell>
        </row>
        <row r="105">
          <cell r="AG105">
            <v>20000000</v>
          </cell>
        </row>
        <row r="113">
          <cell r="H113">
            <v>12000000</v>
          </cell>
        </row>
        <row r="115">
          <cell r="H115">
            <v>8000000</v>
          </cell>
        </row>
        <row r="133">
          <cell r="H133">
            <v>846336</v>
          </cell>
        </row>
        <row r="146">
          <cell r="H146">
            <v>109858510</v>
          </cell>
        </row>
        <row r="279">
          <cell r="O279">
            <v>133416382</v>
          </cell>
        </row>
        <row r="314">
          <cell r="Z314">
            <v>24600000</v>
          </cell>
        </row>
        <row r="347">
          <cell r="Z347">
            <v>33953713</v>
          </cell>
        </row>
        <row r="421">
          <cell r="AG421">
            <v>2700000</v>
          </cell>
        </row>
        <row r="457">
          <cell r="H457">
            <v>192408143</v>
          </cell>
        </row>
        <row r="474">
          <cell r="H474">
            <v>11486724</v>
          </cell>
        </row>
        <row r="478">
          <cell r="H478">
            <v>81700299</v>
          </cell>
        </row>
        <row r="480">
          <cell r="Z480">
            <v>100000000</v>
          </cell>
        </row>
        <row r="541">
          <cell r="H541">
            <v>101765601</v>
          </cell>
        </row>
        <row r="572">
          <cell r="Y572">
            <v>10000000</v>
          </cell>
        </row>
        <row r="583">
          <cell r="H583">
            <v>15500000</v>
          </cell>
        </row>
        <row r="585">
          <cell r="Y585">
            <v>27000000</v>
          </cell>
        </row>
        <row r="624">
          <cell r="Y624">
            <v>73573889</v>
          </cell>
        </row>
        <row r="646">
          <cell r="G646">
            <v>1606424</v>
          </cell>
          <cell r="H646">
            <v>1606424</v>
          </cell>
        </row>
        <row r="701">
          <cell r="Y701">
            <v>97108800</v>
          </cell>
        </row>
        <row r="929">
          <cell r="H929">
            <v>16905130</v>
          </cell>
        </row>
        <row r="959">
          <cell r="H959">
            <v>3179500</v>
          </cell>
        </row>
        <row r="961">
          <cell r="Y961">
            <v>3179500</v>
          </cell>
        </row>
        <row r="975">
          <cell r="H975">
            <v>10770298</v>
          </cell>
        </row>
        <row r="979">
          <cell r="M979">
            <v>12528000</v>
          </cell>
        </row>
        <row r="995">
          <cell r="G995">
            <v>556351</v>
          </cell>
          <cell r="H995">
            <v>556351</v>
          </cell>
        </row>
        <row r="1124">
          <cell r="O1124">
            <v>10000000</v>
          </cell>
        </row>
        <row r="1142">
          <cell r="AG1142">
            <v>44764550</v>
          </cell>
        </row>
        <row r="1238">
          <cell r="O1238">
            <v>38164520</v>
          </cell>
        </row>
        <row r="1301">
          <cell r="H1301">
            <v>85445962</v>
          </cell>
        </row>
        <row r="1359">
          <cell r="H1359">
            <v>1000000</v>
          </cell>
        </row>
        <row r="1362">
          <cell r="G1362">
            <v>1000000</v>
          </cell>
        </row>
        <row r="1527">
          <cell r="O1527">
            <v>15200000</v>
          </cell>
        </row>
        <row r="1547">
          <cell r="G1547">
            <v>1000000</v>
          </cell>
          <cell r="H1547">
            <v>1000000</v>
          </cell>
        </row>
        <row r="1562">
          <cell r="G1562">
            <v>13946625</v>
          </cell>
        </row>
        <row r="1568">
          <cell r="H1568">
            <v>2021114</v>
          </cell>
        </row>
        <row r="1570">
          <cell r="O1570">
            <v>2021114</v>
          </cell>
        </row>
        <row r="1595">
          <cell r="H1595">
            <v>607874</v>
          </cell>
        </row>
        <row r="1597">
          <cell r="O1597">
            <v>607874</v>
          </cell>
        </row>
        <row r="1609">
          <cell r="O1609">
            <v>9950000</v>
          </cell>
        </row>
        <row r="1625">
          <cell r="H1625">
            <v>33106800</v>
          </cell>
        </row>
        <row r="1694">
          <cell r="X1694">
            <v>485000000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84">
          <cell r="W84">
            <v>120000000</v>
          </cell>
        </row>
        <row r="107">
          <cell r="H107">
            <v>6621400</v>
          </cell>
        </row>
        <row r="109">
          <cell r="M109">
            <v>6621400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K218">
            <v>200000000</v>
          </cell>
          <cell r="M218">
            <v>268168096</v>
          </cell>
          <cell r="O218">
            <v>701280247</v>
          </cell>
          <cell r="Z218">
            <v>102551657</v>
          </cell>
        </row>
        <row r="227">
          <cell r="Z227">
            <v>20000000</v>
          </cell>
        </row>
        <row r="253">
          <cell r="M253">
            <v>50000000</v>
          </cell>
        </row>
        <row r="259">
          <cell r="M259">
            <v>200000000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47">
          <cell r="Y447">
            <v>50000000</v>
          </cell>
        </row>
        <row r="478">
          <cell r="Y478">
            <v>10000000</v>
          </cell>
        </row>
        <row r="520">
          <cell r="AD520">
            <v>1876315</v>
          </cell>
        </row>
        <row r="604">
          <cell r="O604">
            <v>64000000</v>
          </cell>
        </row>
        <row r="625">
          <cell r="O625">
            <v>80000000</v>
          </cell>
        </row>
        <row r="769">
          <cell r="H769">
            <v>17970750</v>
          </cell>
        </row>
        <row r="771">
          <cell r="O771">
            <v>20000000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  <cell r="W864">
            <v>265000000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125">
          <cell r="O125">
            <v>193353600</v>
          </cell>
        </row>
        <row r="621">
          <cell r="H621">
            <v>9553836</v>
          </cell>
        </row>
        <row r="635">
          <cell r="H635">
            <v>18168096</v>
          </cell>
        </row>
        <row r="697">
          <cell r="P697">
            <v>14004396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  <row r="1042">
          <cell r="O1042">
            <v>86692629</v>
          </cell>
        </row>
        <row r="1371">
          <cell r="AA1371">
            <v>2700000000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51"/>
  <sheetViews>
    <sheetView showGridLines="0" topLeftCell="C1" zoomScaleNormal="100" zoomScalePageLayoutView="50" workbookViewId="0">
      <selection activeCell="H3" sqref="H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1.5703125" customWidth="1"/>
    <col min="5" max="5" width="6.28515625" customWidth="1"/>
    <col min="6" max="6" width="14.28515625" customWidth="1"/>
    <col min="7" max="7" width="13.7109375" bestFit="1" customWidth="1"/>
    <col min="8" max="8" width="8.42578125" bestFit="1" customWidth="1"/>
    <col min="9" max="9" width="11.42578125" bestFit="1" customWidth="1"/>
    <col min="10" max="10" width="12.7109375" bestFit="1" customWidth="1"/>
    <col min="11" max="11" width="12.5703125" bestFit="1" customWidth="1"/>
    <col min="12" max="12" width="12.28515625" bestFit="1" customWidth="1"/>
    <col min="13" max="13" width="11.5703125" bestFit="1" customWidth="1"/>
    <col min="14" max="14" width="8.42578125" bestFit="1" customWidth="1"/>
    <col min="15" max="15" width="10.140625" bestFit="1" customWidth="1"/>
    <col min="16" max="16" width="10.7109375" bestFit="1" customWidth="1"/>
    <col min="17" max="17" width="11" bestFit="1" customWidth="1"/>
    <col min="18" max="18" width="11.140625" bestFit="1" customWidth="1"/>
    <col min="19" max="19" width="12.7109375" bestFit="1" customWidth="1"/>
    <col min="20" max="20" width="12.28515625" bestFit="1" customWidth="1"/>
    <col min="21" max="21" width="11.140625" bestFit="1" customWidth="1"/>
    <col min="22" max="23" width="12.7109375" bestFit="1" customWidth="1"/>
    <col min="24" max="24" width="11.28515625" bestFit="1" customWidth="1"/>
    <col min="25" max="25" width="12.7109375" bestFit="1" customWidth="1"/>
    <col min="26" max="27" width="12.28515625" bestFit="1" customWidth="1"/>
    <col min="28" max="28" width="2" bestFit="1" customWidth="1"/>
    <col min="29" max="29" width="8.28515625" bestFit="1" customWidth="1"/>
    <col min="30" max="30" width="14.42578125" customWidth="1"/>
    <col min="31" max="31" width="14.42578125" hidden="1" customWidth="1"/>
    <col min="32" max="32" width="13.5703125" customWidth="1"/>
    <col min="33" max="33" width="14" customWidth="1"/>
    <col min="34" max="34" width="17.28515625" customWidth="1"/>
    <col min="35" max="35" width="16.140625" customWidth="1"/>
    <col min="36" max="37" width="15" customWidth="1"/>
    <col min="38" max="38" width="11.7109375" customWidth="1"/>
    <col min="39" max="39" width="13.28515625" customWidth="1"/>
    <col min="40" max="40" width="12.5703125" customWidth="1"/>
    <col min="41" max="41" width="14.42578125" customWidth="1"/>
    <col min="42" max="42" width="14.140625" customWidth="1"/>
    <col min="43" max="43" width="13.28515625" customWidth="1"/>
    <col min="44" max="44" width="13.5703125" customWidth="1"/>
    <col min="45" max="45" width="13.42578125" customWidth="1"/>
    <col min="46" max="46" width="17.7109375" customWidth="1"/>
    <col min="47" max="47" width="13.42578125" bestFit="1" customWidth="1"/>
    <col min="48" max="48" width="14.85546875" customWidth="1"/>
    <col min="49" max="49" width="15.5703125" customWidth="1"/>
    <col min="50" max="50" width="13.85546875" customWidth="1"/>
    <col min="51" max="51" width="8.85546875" bestFit="1" customWidth="1"/>
    <col min="52" max="52" width="13.28515625" customWidth="1"/>
    <col min="53" max="53" width="10" customWidth="1"/>
    <col min="54" max="54" width="18.85546875" customWidth="1"/>
    <col min="55" max="55" width="15.140625" customWidth="1"/>
    <col min="56" max="56" width="19.42578125" customWidth="1"/>
    <col min="57" max="57" width="11.28515625" customWidth="1"/>
    <col min="58" max="58" width="13.85546875" customWidth="1"/>
    <col min="59" max="59" width="10" customWidth="1"/>
    <col min="60" max="60" width="11" customWidth="1"/>
    <col min="61" max="62" width="9.28515625" customWidth="1"/>
    <col min="63" max="63" width="12.5703125" customWidth="1"/>
    <col min="64" max="64" width="13.5703125" customWidth="1"/>
    <col min="65" max="65" width="15.140625" customWidth="1"/>
    <col min="66" max="66" width="13.85546875" customWidth="1"/>
    <col min="67" max="67" width="15" customWidth="1"/>
    <col min="68" max="69" width="13.42578125" customWidth="1"/>
    <col min="70" max="70" width="13.5703125" customWidth="1"/>
    <col min="71" max="71" width="13.7109375" customWidth="1"/>
    <col min="72" max="72" width="14" customWidth="1"/>
    <col min="73" max="73" width="10.28515625" customWidth="1"/>
    <col min="74" max="75" width="14" customWidth="1"/>
    <col min="76" max="76" width="12.28515625" customWidth="1"/>
    <col min="77" max="77" width="13.28515625" customWidth="1"/>
    <col min="78" max="78" width="14" customWidth="1"/>
    <col min="79" max="79" width="15.42578125" customWidth="1"/>
    <col min="80" max="80" width="15.28515625" customWidth="1"/>
    <col min="81" max="81" width="12.42578125" customWidth="1"/>
    <col min="82" max="82" width="11.7109375" customWidth="1"/>
    <col min="83" max="83" width="13.42578125" customWidth="1"/>
    <col min="84" max="84" width="11.42578125" customWidth="1"/>
    <col min="85" max="85" width="15.7109375" customWidth="1"/>
    <col min="86" max="86" width="16.28515625" customWidth="1"/>
    <col min="87" max="87" width="16.5703125" customWidth="1"/>
    <col min="88" max="88" width="17.140625" customWidth="1"/>
    <col min="89" max="89" width="13" customWidth="1"/>
    <col min="90" max="91" width="14.28515625" customWidth="1"/>
    <col min="92" max="92" width="13.7109375" customWidth="1"/>
    <col min="93" max="93" width="12.28515625" customWidth="1"/>
    <col min="94" max="94" width="13.42578125" customWidth="1"/>
    <col min="95" max="95" width="9.7109375" customWidth="1"/>
    <col min="96" max="97" width="15" customWidth="1"/>
    <col min="98" max="98" width="13.7109375" customWidth="1"/>
    <col min="99" max="99" width="14.42578125" customWidth="1"/>
    <col min="100" max="100" width="15.5703125" customWidth="1"/>
    <col min="101" max="103" width="13.5703125" customWidth="1"/>
    <col min="104" max="105" width="13.85546875" customWidth="1"/>
    <col min="106" max="106" width="11.42578125" customWidth="1"/>
    <col min="107" max="107" width="13.7109375" customWidth="1"/>
    <col min="108" max="108" width="13.85546875" customWidth="1"/>
    <col min="109" max="109" width="12.28515625" customWidth="1"/>
    <col min="110" max="110" width="13.85546875" customWidth="1"/>
    <col min="111" max="111" width="13.28515625" customWidth="1"/>
    <col min="112" max="113" width="14.42578125" customWidth="1"/>
    <col min="114" max="115" width="14.85546875" customWidth="1"/>
    <col min="116" max="116" width="13.5703125" customWidth="1"/>
    <col min="117" max="117" width="5.140625" customWidth="1"/>
    <col min="118" max="118" width="13.85546875" customWidth="1"/>
    <col min="119" max="119" width="14.42578125" customWidth="1"/>
    <col min="120" max="120" width="15" customWidth="1"/>
  </cols>
  <sheetData>
    <row r="1" spans="1:120" ht="18" customHeight="1" x14ac:dyDescent="0.3">
      <c r="C1" s="255" t="s">
        <v>366</v>
      </c>
      <c r="D1" s="255"/>
      <c r="E1" s="255"/>
      <c r="F1" s="255"/>
      <c r="G1" s="256" t="s">
        <v>365</v>
      </c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  <c r="Z1" s="256"/>
      <c r="AA1" s="256"/>
      <c r="AB1" s="37"/>
      <c r="AC1" s="157"/>
      <c r="AD1" s="257" t="s">
        <v>364</v>
      </c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9"/>
      <c r="AY1" s="154"/>
      <c r="AZ1" s="156"/>
      <c r="BA1" s="155"/>
      <c r="BB1" s="253" t="s">
        <v>362</v>
      </c>
      <c r="BC1" s="254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254"/>
      <c r="BU1" s="260"/>
      <c r="BV1" s="253" t="s">
        <v>363</v>
      </c>
      <c r="BW1" s="254"/>
      <c r="BX1" s="254"/>
      <c r="BY1" s="254"/>
      <c r="BZ1" s="254"/>
      <c r="CA1" s="254"/>
      <c r="CB1" s="254"/>
      <c r="CC1" s="254"/>
      <c r="CD1" s="254"/>
      <c r="CE1" s="254"/>
      <c r="CF1" s="254"/>
      <c r="CG1" s="254"/>
      <c r="CH1" s="254"/>
      <c r="CI1" s="254"/>
      <c r="CJ1" s="254"/>
      <c r="CK1" s="254"/>
      <c r="CL1" s="254"/>
      <c r="CM1" s="254"/>
      <c r="CN1" s="254"/>
      <c r="CO1" s="254"/>
      <c r="CP1" s="260"/>
      <c r="CQ1" s="154"/>
      <c r="CR1" s="253" t="s">
        <v>362</v>
      </c>
      <c r="CS1" s="254"/>
      <c r="CT1" s="254"/>
      <c r="CU1" s="254"/>
      <c r="CV1" s="254"/>
      <c r="CW1" s="254"/>
      <c r="CX1" s="254"/>
      <c r="CY1" s="254"/>
      <c r="CZ1" s="254"/>
      <c r="DA1" s="254"/>
      <c r="DB1" s="254"/>
      <c r="DC1" s="254"/>
      <c r="DD1" s="254"/>
      <c r="DE1" s="254"/>
      <c r="DF1" s="254"/>
      <c r="DG1" s="254"/>
      <c r="DH1" s="254"/>
      <c r="DI1" s="254"/>
      <c r="DJ1" s="254"/>
      <c r="DK1" s="254"/>
      <c r="DL1" s="254"/>
    </row>
    <row r="2" spans="1:120" ht="15.6" customHeight="1" x14ac:dyDescent="0.25">
      <c r="A2" s="246" t="s">
        <v>361</v>
      </c>
      <c r="B2" s="246" t="s">
        <v>360</v>
      </c>
      <c r="C2" s="247" t="s">
        <v>359</v>
      </c>
      <c r="D2" s="246" t="s">
        <v>358</v>
      </c>
      <c r="E2" s="249" t="s">
        <v>357</v>
      </c>
      <c r="F2" s="240" t="s">
        <v>356</v>
      </c>
      <c r="G2" s="265" t="s">
        <v>355</v>
      </c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7"/>
      <c r="AB2" s="37"/>
      <c r="AC2" s="153"/>
      <c r="AD2" s="262" t="s">
        <v>354</v>
      </c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4"/>
      <c r="AY2" s="152"/>
      <c r="AZ2" s="151"/>
      <c r="BA2" s="150"/>
      <c r="BB2" s="237" t="s">
        <v>352</v>
      </c>
      <c r="BC2" s="238"/>
      <c r="BD2" s="238"/>
      <c r="BE2" s="238"/>
      <c r="BF2" s="238"/>
      <c r="BG2" s="238"/>
      <c r="BH2" s="238"/>
      <c r="BI2" s="238"/>
      <c r="BJ2" s="239"/>
      <c r="BK2" s="237" t="s">
        <v>352</v>
      </c>
      <c r="BL2" s="238"/>
      <c r="BM2" s="238"/>
      <c r="BN2" s="238"/>
      <c r="BO2" s="238"/>
      <c r="BP2" s="238"/>
      <c r="BQ2" s="238"/>
      <c r="BR2" s="238"/>
      <c r="BS2" s="238"/>
      <c r="BT2" s="239"/>
      <c r="BU2" s="149"/>
      <c r="BV2" s="148"/>
      <c r="BW2" s="147"/>
      <c r="BX2" s="262" t="s">
        <v>353</v>
      </c>
      <c r="BY2" s="263"/>
      <c r="BZ2" s="263"/>
      <c r="CA2" s="263"/>
      <c r="CB2" s="263"/>
      <c r="CC2" s="263"/>
      <c r="CD2" s="263"/>
      <c r="CE2" s="263"/>
      <c r="CF2" s="263"/>
      <c r="CG2" s="263"/>
      <c r="CH2" s="146"/>
      <c r="CI2" s="262" t="s">
        <v>353</v>
      </c>
      <c r="CJ2" s="263"/>
      <c r="CK2" s="263"/>
      <c r="CL2" s="263"/>
      <c r="CM2" s="263"/>
      <c r="CN2" s="263"/>
      <c r="CO2" s="263"/>
      <c r="CP2" s="264"/>
      <c r="CQ2" s="145"/>
      <c r="CR2" s="237" t="s">
        <v>352</v>
      </c>
      <c r="CS2" s="238"/>
      <c r="CT2" s="238"/>
      <c r="CU2" s="238"/>
      <c r="CV2" s="238"/>
      <c r="CW2" s="238"/>
      <c r="CX2" s="238"/>
      <c r="CY2" s="238"/>
      <c r="CZ2" s="238"/>
      <c r="DA2" s="238"/>
      <c r="DB2" s="238"/>
      <c r="DC2" s="238" t="s">
        <v>352</v>
      </c>
      <c r="DD2" s="238"/>
      <c r="DE2" s="238"/>
      <c r="DF2" s="238"/>
      <c r="DG2" s="238"/>
      <c r="DH2" s="238"/>
      <c r="DI2" s="238"/>
      <c r="DJ2" s="238"/>
      <c r="DK2" s="238"/>
      <c r="DL2" s="239"/>
    </row>
    <row r="3" spans="1:120" ht="43.5" customHeight="1" x14ac:dyDescent="0.25">
      <c r="A3" s="246"/>
      <c r="B3" s="246"/>
      <c r="C3" s="248"/>
      <c r="D3" s="246"/>
      <c r="E3" s="250"/>
      <c r="F3" s="241"/>
      <c r="G3" s="144" t="s">
        <v>347</v>
      </c>
      <c r="H3" s="144" t="s">
        <v>346</v>
      </c>
      <c r="I3" s="144" t="s">
        <v>345</v>
      </c>
      <c r="J3" s="144" t="s">
        <v>351</v>
      </c>
      <c r="K3" s="144" t="s">
        <v>343</v>
      </c>
      <c r="L3" s="144" t="s">
        <v>342</v>
      </c>
      <c r="M3" s="144" t="s">
        <v>341</v>
      </c>
      <c r="N3" s="144" t="s">
        <v>340</v>
      </c>
      <c r="O3" s="144" t="s">
        <v>339</v>
      </c>
      <c r="P3" s="144" t="s">
        <v>338</v>
      </c>
      <c r="Q3" s="144" t="s">
        <v>337</v>
      </c>
      <c r="R3" s="144" t="s">
        <v>350</v>
      </c>
      <c r="S3" s="144" t="s">
        <v>335</v>
      </c>
      <c r="T3" s="144" t="s">
        <v>334</v>
      </c>
      <c r="U3" s="144" t="s">
        <v>333</v>
      </c>
      <c r="V3" s="144" t="s">
        <v>349</v>
      </c>
      <c r="W3" s="144" t="s">
        <v>332</v>
      </c>
      <c r="X3" s="144" t="s">
        <v>331</v>
      </c>
      <c r="Y3" s="144" t="s">
        <v>330</v>
      </c>
      <c r="Z3" s="144" t="s">
        <v>329</v>
      </c>
      <c r="AA3" s="144" t="s">
        <v>328</v>
      </c>
      <c r="AC3" s="142" t="s">
        <v>348</v>
      </c>
      <c r="AD3" s="141" t="s">
        <v>347</v>
      </c>
      <c r="AE3" s="141" t="s">
        <v>346</v>
      </c>
      <c r="AF3" s="141" t="s">
        <v>345</v>
      </c>
      <c r="AG3" s="141" t="s">
        <v>344</v>
      </c>
      <c r="AH3" s="141" t="s">
        <v>343</v>
      </c>
      <c r="AI3" s="141" t="s">
        <v>342</v>
      </c>
      <c r="AJ3" s="141" t="s">
        <v>341</v>
      </c>
      <c r="AK3" s="141" t="s">
        <v>340</v>
      </c>
      <c r="AL3" s="141" t="s">
        <v>339</v>
      </c>
      <c r="AM3" s="141" t="s">
        <v>338</v>
      </c>
      <c r="AN3" s="141" t="s">
        <v>337</v>
      </c>
      <c r="AO3" s="141" t="s">
        <v>336</v>
      </c>
      <c r="AP3" s="141" t="s">
        <v>335</v>
      </c>
      <c r="AQ3" s="141" t="s">
        <v>334</v>
      </c>
      <c r="AR3" s="141" t="s">
        <v>333</v>
      </c>
      <c r="AS3" s="143" t="str">
        <f>+V3</f>
        <v xml:space="preserve">EXCEDENTES  USCO </v>
      </c>
      <c r="AT3" s="141" t="s">
        <v>332</v>
      </c>
      <c r="AU3" s="141" t="s">
        <v>331</v>
      </c>
      <c r="AV3" s="141" t="s">
        <v>330</v>
      </c>
      <c r="AW3" s="141" t="s">
        <v>329</v>
      </c>
      <c r="AX3" s="141" t="s">
        <v>328</v>
      </c>
      <c r="AY3" s="140" t="s">
        <v>348</v>
      </c>
      <c r="AZ3" s="138" t="s">
        <v>347</v>
      </c>
      <c r="BA3" s="138" t="s">
        <v>346</v>
      </c>
      <c r="BB3" s="138" t="s">
        <v>345</v>
      </c>
      <c r="BC3" s="138" t="s">
        <v>344</v>
      </c>
      <c r="BD3" s="138" t="s">
        <v>343</v>
      </c>
      <c r="BE3" s="138" t="s">
        <v>342</v>
      </c>
      <c r="BF3" s="138" t="s">
        <v>341</v>
      </c>
      <c r="BG3" s="138" t="s">
        <v>340</v>
      </c>
      <c r="BH3" s="138" t="s">
        <v>339</v>
      </c>
      <c r="BI3" s="138" t="s">
        <v>338</v>
      </c>
      <c r="BJ3" s="138" t="s">
        <v>337</v>
      </c>
      <c r="BK3" s="138" t="s">
        <v>336</v>
      </c>
      <c r="BL3" s="138" t="s">
        <v>335</v>
      </c>
      <c r="BM3" s="138" t="s">
        <v>334</v>
      </c>
      <c r="BN3" s="138" t="s">
        <v>333</v>
      </c>
      <c r="BO3" s="138" t="str">
        <f>+AS3</f>
        <v xml:space="preserve">EXCEDENTES  USCO </v>
      </c>
      <c r="BP3" s="138" t="s">
        <v>332</v>
      </c>
      <c r="BQ3" s="138" t="s">
        <v>331</v>
      </c>
      <c r="BR3" s="138" t="s">
        <v>330</v>
      </c>
      <c r="BS3" s="138" t="s">
        <v>329</v>
      </c>
      <c r="BT3" s="138" t="s">
        <v>328</v>
      </c>
      <c r="BU3" s="142" t="s">
        <v>348</v>
      </c>
      <c r="BV3" s="141" t="s">
        <v>347</v>
      </c>
      <c r="BW3" s="141" t="s">
        <v>346</v>
      </c>
      <c r="BX3" s="141" t="s">
        <v>345</v>
      </c>
      <c r="BY3" s="141" t="s">
        <v>344</v>
      </c>
      <c r="BZ3" s="141" t="s">
        <v>343</v>
      </c>
      <c r="CA3" s="141" t="s">
        <v>342</v>
      </c>
      <c r="CB3" s="141" t="s">
        <v>341</v>
      </c>
      <c r="CC3" s="141" t="s">
        <v>340</v>
      </c>
      <c r="CD3" s="141" t="s">
        <v>339</v>
      </c>
      <c r="CE3" s="141" t="s">
        <v>338</v>
      </c>
      <c r="CF3" s="141" t="s">
        <v>337</v>
      </c>
      <c r="CG3" s="141" t="s">
        <v>336</v>
      </c>
      <c r="CH3" s="141" t="s">
        <v>335</v>
      </c>
      <c r="CI3" s="141" t="s">
        <v>334</v>
      </c>
      <c r="CJ3" s="141" t="s">
        <v>333</v>
      </c>
      <c r="CK3" s="141" t="str">
        <f>+BO3</f>
        <v xml:space="preserve">EXCEDENTES  USCO </v>
      </c>
      <c r="CL3" s="141" t="s">
        <v>332</v>
      </c>
      <c r="CM3" s="141" t="s">
        <v>331</v>
      </c>
      <c r="CN3" s="141" t="s">
        <v>330</v>
      </c>
      <c r="CO3" s="141" t="s">
        <v>329</v>
      </c>
      <c r="CP3" s="141" t="s">
        <v>328</v>
      </c>
      <c r="CQ3" s="140" t="s">
        <v>348</v>
      </c>
      <c r="CR3" s="138" t="s">
        <v>347</v>
      </c>
      <c r="CS3" s="138" t="s">
        <v>346</v>
      </c>
      <c r="CT3" s="138" t="s">
        <v>345</v>
      </c>
      <c r="CU3" s="138" t="s">
        <v>344</v>
      </c>
      <c r="CV3" s="138" t="s">
        <v>343</v>
      </c>
      <c r="CW3" s="138" t="s">
        <v>342</v>
      </c>
      <c r="CX3" s="138" t="s">
        <v>341</v>
      </c>
      <c r="CY3" s="138" t="s">
        <v>340</v>
      </c>
      <c r="CZ3" s="138" t="s">
        <v>339</v>
      </c>
      <c r="DA3" s="138" t="s">
        <v>338</v>
      </c>
      <c r="DB3" s="138" t="s">
        <v>337</v>
      </c>
      <c r="DC3" s="138" t="s">
        <v>336</v>
      </c>
      <c r="DD3" s="138" t="s">
        <v>335</v>
      </c>
      <c r="DE3" s="138" t="s">
        <v>334</v>
      </c>
      <c r="DF3" s="138" t="s">
        <v>333</v>
      </c>
      <c r="DG3" s="139" t="str">
        <f>+CK3</f>
        <v xml:space="preserve">EXCEDENTES  USCO </v>
      </c>
      <c r="DH3" s="138" t="s">
        <v>332</v>
      </c>
      <c r="DI3" s="138" t="s">
        <v>331</v>
      </c>
      <c r="DJ3" s="138" t="s">
        <v>330</v>
      </c>
      <c r="DK3" s="138" t="s">
        <v>329</v>
      </c>
      <c r="DL3" s="138" t="s">
        <v>328</v>
      </c>
    </row>
    <row r="4" spans="1:120" ht="48.75" customHeight="1" x14ac:dyDescent="0.25">
      <c r="A4" s="122" t="s">
        <v>327</v>
      </c>
      <c r="B4" s="251" t="s">
        <v>326</v>
      </c>
      <c r="C4" s="103" t="s">
        <v>325</v>
      </c>
      <c r="D4" s="69" t="s">
        <v>324</v>
      </c>
      <c r="E4" s="82">
        <v>510</v>
      </c>
      <c r="F4" s="67" t="s">
        <v>287</v>
      </c>
      <c r="G4" s="66">
        <f t="shared" ref="G4:G19" si="0">SUM(H4:AA4)</f>
        <v>25000000</v>
      </c>
      <c r="H4" s="66"/>
      <c r="I4" s="66"/>
      <c r="J4" s="66"/>
      <c r="K4" s="66"/>
      <c r="L4" s="66">
        <v>25000000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137"/>
      <c r="AC4" s="22">
        <f t="shared" ref="AC4:AC35" si="1">+AD4/G4</f>
        <v>1</v>
      </c>
      <c r="AD4" s="66">
        <f t="shared" ref="AD4:AD19" si="2">SUM(AE4:AX4)</f>
        <v>25000000</v>
      </c>
      <c r="AE4" s="136"/>
      <c r="AF4" s="135"/>
      <c r="AG4" s="135"/>
      <c r="AH4" s="135"/>
      <c r="AI4" s="66">
        <v>25000000</v>
      </c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2">
        <f t="shared" ref="AY4:AY35" si="3">1-AC4</f>
        <v>0</v>
      </c>
      <c r="AZ4" s="66">
        <f t="shared" ref="AZ4:AZ19" si="4">SUM(BA4:BT4)</f>
        <v>0</v>
      </c>
      <c r="BA4" s="66">
        <f t="shared" ref="BA4:BB9" si="5">+H4</f>
        <v>0</v>
      </c>
      <c r="BB4" s="66">
        <f t="shared" si="5"/>
        <v>0</v>
      </c>
      <c r="BC4" s="66">
        <f t="shared" ref="BC4:BC16" si="6">J4-AG4</f>
        <v>0</v>
      </c>
      <c r="BD4" s="66">
        <f t="shared" ref="BD4:BD16" si="7">K4-AH4</f>
        <v>0</v>
      </c>
      <c r="BE4" s="66">
        <f t="shared" ref="BE4:BE16" si="8">+L4-AI4</f>
        <v>0</v>
      </c>
      <c r="BF4" s="66">
        <f t="shared" ref="BF4:BF16" si="9">+M4-AJ4</f>
        <v>0</v>
      </c>
      <c r="BG4" s="66">
        <f t="shared" ref="BG4:BG16" si="10">+N4-AK4</f>
        <v>0</v>
      </c>
      <c r="BH4" s="66">
        <f t="shared" ref="BH4:BH16" si="11">+O4-AL4</f>
        <v>0</v>
      </c>
      <c r="BI4" s="66">
        <f t="shared" ref="BI4:BI16" si="12">+P4-AM4</f>
        <v>0</v>
      </c>
      <c r="BJ4" s="66">
        <f t="shared" ref="BJ4:BJ16" si="13">+Q4-AN4</f>
        <v>0</v>
      </c>
      <c r="BK4" s="66">
        <f t="shared" ref="BK4:BK16" si="14">+R4-AO4</f>
        <v>0</v>
      </c>
      <c r="BL4" s="66">
        <f t="shared" ref="BL4:BL16" si="15">+S4-AP4</f>
        <v>0</v>
      </c>
      <c r="BM4" s="66">
        <f t="shared" ref="BM4:BM16" si="16">+T4-AQ4</f>
        <v>0</v>
      </c>
      <c r="BN4" s="66">
        <f t="shared" ref="BN4:BN16" si="17">+U4-AR4</f>
        <v>0</v>
      </c>
      <c r="BO4" s="66">
        <f t="shared" ref="BO4:BO16" si="18">+V4-AS4</f>
        <v>0</v>
      </c>
      <c r="BP4" s="66">
        <f t="shared" ref="BP4:BP16" si="19">+W4-AT4</f>
        <v>0</v>
      </c>
      <c r="BQ4" s="66"/>
      <c r="BR4" s="66">
        <f>+Y4-AV4</f>
        <v>0</v>
      </c>
      <c r="BS4" s="66">
        <f t="shared" ref="BS4:BS16" si="20">Z4-AW4</f>
        <v>0</v>
      </c>
      <c r="BT4" s="66">
        <f t="shared" ref="BT4:BT16" si="21">+AA4-AX4</f>
        <v>0</v>
      </c>
      <c r="BU4" s="22">
        <f t="shared" ref="BU4:BU35" si="22">+BV4/G4</f>
        <v>0.71923968000000005</v>
      </c>
      <c r="BV4" s="66">
        <f t="shared" ref="BV4:BV19" si="23">SUM(BW4:CP4)</f>
        <v>17980992</v>
      </c>
      <c r="BW4" s="66"/>
      <c r="BX4" s="66"/>
      <c r="BY4" s="66"/>
      <c r="BZ4" s="66"/>
      <c r="CA4" s="66">
        <f>+'[1]MAYO 2016'!$H$1271</f>
        <v>17980992</v>
      </c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22">
        <f t="shared" ref="CQ4:CQ35" si="24">1-BU4</f>
        <v>0.28076031999999995</v>
      </c>
      <c r="CR4" s="66">
        <f t="shared" ref="CR4:CR19" si="25">SUM(CS4:DL4)</f>
        <v>7019008</v>
      </c>
      <c r="CS4" s="66">
        <f t="shared" ref="CS4:CS19" si="26">H4-BW4</f>
        <v>0</v>
      </c>
      <c r="CT4" s="66">
        <f t="shared" ref="CT4:CT19" si="27">I4-BX4</f>
        <v>0</v>
      </c>
      <c r="CU4" s="66">
        <f t="shared" ref="CU4:CU19" si="28">J4-BY4</f>
        <v>0</v>
      </c>
      <c r="CV4" s="66">
        <f t="shared" ref="CV4:CV19" si="29">K4-BZ4</f>
        <v>0</v>
      </c>
      <c r="CW4" s="66">
        <f t="shared" ref="CW4:CW19" si="30">L4-CA4</f>
        <v>7019008</v>
      </c>
      <c r="CX4" s="66">
        <f t="shared" ref="CX4:CX19" si="31">M4-CB4</f>
        <v>0</v>
      </c>
      <c r="CY4" s="66">
        <f t="shared" ref="CY4:CY19" si="32">N4-CC4</f>
        <v>0</v>
      </c>
      <c r="CZ4" s="66">
        <f t="shared" ref="CZ4:CZ16" si="33">+O4-CD4</f>
        <v>0</v>
      </c>
      <c r="DA4" s="66">
        <f t="shared" ref="DA4:DA16" si="34">+P4-CE4</f>
        <v>0</v>
      </c>
      <c r="DB4" s="66">
        <f t="shared" ref="DB4:DB16" si="35">+Q4-CF4</f>
        <v>0</v>
      </c>
      <c r="DC4" s="66">
        <f t="shared" ref="DC4:DC19" si="36">R4-CG4</f>
        <v>0</v>
      </c>
      <c r="DD4" s="66">
        <f t="shared" ref="DD4:DD19" si="37">S4-CH4</f>
        <v>0</v>
      </c>
      <c r="DE4" s="66">
        <f t="shared" ref="DE4:DE19" si="38">T4-CI4</f>
        <v>0</v>
      </c>
      <c r="DF4" s="66">
        <f t="shared" ref="DF4:DF16" si="39">+U4-CJ4</f>
        <v>0</v>
      </c>
      <c r="DG4" s="66">
        <f t="shared" ref="DG4:DG16" si="40">+V4-CK4</f>
        <v>0</v>
      </c>
      <c r="DH4" s="66">
        <f t="shared" ref="DH4:DH16" si="41">+W4-CL4</f>
        <v>0</v>
      </c>
      <c r="DI4" s="66"/>
      <c r="DJ4" s="66">
        <f t="shared" ref="DJ4:DJ16" si="42">+Y4-CN4</f>
        <v>0</v>
      </c>
      <c r="DK4" s="66">
        <f t="shared" ref="DK4:DK16" si="43">+Z4-CO4</f>
        <v>0</v>
      </c>
      <c r="DL4" s="66">
        <f t="shared" ref="DL4:DL16" si="44">+AA4-CP4</f>
        <v>0</v>
      </c>
      <c r="DN4" s="5">
        <f t="shared" ref="DN4:DN35" si="45">+G4</f>
        <v>25000000</v>
      </c>
      <c r="DO4" s="5">
        <f t="shared" ref="DO4:DO35" si="46">+AD4+AZ4</f>
        <v>25000000</v>
      </c>
      <c r="DP4" s="5">
        <f t="shared" ref="DP4:DP35" si="47">+BV4+CR4</f>
        <v>25000000</v>
      </c>
    </row>
    <row r="5" spans="1:120" ht="53.25" customHeight="1" x14ac:dyDescent="0.25">
      <c r="A5" s="117"/>
      <c r="B5" s="261"/>
      <c r="C5" s="103" t="s">
        <v>323</v>
      </c>
      <c r="D5" s="69" t="s">
        <v>322</v>
      </c>
      <c r="E5" s="82">
        <v>510</v>
      </c>
      <c r="F5" s="67" t="s">
        <v>287</v>
      </c>
      <c r="G5" s="66">
        <f t="shared" si="0"/>
        <v>59000000</v>
      </c>
      <c r="H5" s="66"/>
      <c r="I5" s="66"/>
      <c r="J5" s="66">
        <v>18000000</v>
      </c>
      <c r="K5" s="66"/>
      <c r="L5" s="66">
        <v>36000000</v>
      </c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>
        <f>5000000</f>
        <v>5000000</v>
      </c>
      <c r="AB5" s="134"/>
      <c r="AC5" s="22">
        <f t="shared" si="1"/>
        <v>0.64085884745762711</v>
      </c>
      <c r="AD5" s="66">
        <f t="shared" si="2"/>
        <v>37810672</v>
      </c>
      <c r="AE5" s="66"/>
      <c r="AF5" s="66"/>
      <c r="AG5" s="66"/>
      <c r="AH5" s="66"/>
      <c r="AI5" s="66">
        <f>+'[2]MARZO 2016 ULTIMO'!$O$867</f>
        <v>36000000</v>
      </c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>
        <f>+'[1]MAYO 2016'!$AG$1285</f>
        <v>1810672</v>
      </c>
      <c r="AY5" s="22">
        <f t="shared" si="3"/>
        <v>0.35914115254237289</v>
      </c>
      <c r="AZ5" s="66">
        <f t="shared" si="4"/>
        <v>21189328</v>
      </c>
      <c r="BA5" s="66">
        <f t="shared" si="5"/>
        <v>0</v>
      </c>
      <c r="BB5" s="66">
        <f t="shared" si="5"/>
        <v>0</v>
      </c>
      <c r="BC5" s="66">
        <f t="shared" si="6"/>
        <v>18000000</v>
      </c>
      <c r="BD5" s="66">
        <f t="shared" si="7"/>
        <v>0</v>
      </c>
      <c r="BE5" s="66">
        <f t="shared" si="8"/>
        <v>0</v>
      </c>
      <c r="BF5" s="66">
        <f t="shared" si="9"/>
        <v>0</v>
      </c>
      <c r="BG5" s="66">
        <f t="shared" si="10"/>
        <v>0</v>
      </c>
      <c r="BH5" s="66">
        <f t="shared" si="11"/>
        <v>0</v>
      </c>
      <c r="BI5" s="66">
        <f t="shared" si="12"/>
        <v>0</v>
      </c>
      <c r="BJ5" s="66">
        <f t="shared" si="13"/>
        <v>0</v>
      </c>
      <c r="BK5" s="66">
        <f t="shared" si="14"/>
        <v>0</v>
      </c>
      <c r="BL5" s="66">
        <f t="shared" si="15"/>
        <v>0</v>
      </c>
      <c r="BM5" s="66">
        <f t="shared" si="16"/>
        <v>0</v>
      </c>
      <c r="BN5" s="66">
        <f t="shared" si="17"/>
        <v>0</v>
      </c>
      <c r="BO5" s="66">
        <f t="shared" si="18"/>
        <v>0</v>
      </c>
      <c r="BP5" s="66">
        <f t="shared" si="19"/>
        <v>0</v>
      </c>
      <c r="BQ5" s="66"/>
      <c r="BR5" s="66"/>
      <c r="BS5" s="66">
        <f t="shared" si="20"/>
        <v>0</v>
      </c>
      <c r="BT5" s="66">
        <f t="shared" si="21"/>
        <v>3189328</v>
      </c>
      <c r="BU5" s="22">
        <f t="shared" si="22"/>
        <v>0.64083228813559323</v>
      </c>
      <c r="BV5" s="66">
        <f t="shared" si="23"/>
        <v>37809105</v>
      </c>
      <c r="BW5" s="66"/>
      <c r="BX5" s="66"/>
      <c r="BY5" s="66"/>
      <c r="BZ5" s="66"/>
      <c r="CA5" s="66">
        <f>+'[1]MAYO 2016'!$H$1286+'[1]MAYO 2016'!$H$1292</f>
        <v>35999998</v>
      </c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>
        <f>+'[1]MAYO 2016'!$H$1288+'[1]MAYO 2016'!$H$1290+'[1]MAYO 2016'!$H$1294</f>
        <v>1809107</v>
      </c>
      <c r="CQ5" s="22">
        <f t="shared" si="24"/>
        <v>0.35916771186440677</v>
      </c>
      <c r="CR5" s="66">
        <f t="shared" si="25"/>
        <v>21190895</v>
      </c>
      <c r="CS5" s="66">
        <f t="shared" si="26"/>
        <v>0</v>
      </c>
      <c r="CT5" s="66">
        <f t="shared" si="27"/>
        <v>0</v>
      </c>
      <c r="CU5" s="66">
        <f t="shared" si="28"/>
        <v>18000000</v>
      </c>
      <c r="CV5" s="66">
        <f t="shared" si="29"/>
        <v>0</v>
      </c>
      <c r="CW5" s="66">
        <f t="shared" si="30"/>
        <v>2</v>
      </c>
      <c r="CX5" s="66">
        <f t="shared" si="31"/>
        <v>0</v>
      </c>
      <c r="CY5" s="66">
        <f t="shared" si="32"/>
        <v>0</v>
      </c>
      <c r="CZ5" s="66">
        <f t="shared" si="33"/>
        <v>0</v>
      </c>
      <c r="DA5" s="66">
        <f t="shared" si="34"/>
        <v>0</v>
      </c>
      <c r="DB5" s="66">
        <f t="shared" si="35"/>
        <v>0</v>
      </c>
      <c r="DC5" s="66">
        <f t="shared" si="36"/>
        <v>0</v>
      </c>
      <c r="DD5" s="66">
        <f t="shared" si="37"/>
        <v>0</v>
      </c>
      <c r="DE5" s="66">
        <f t="shared" si="38"/>
        <v>0</v>
      </c>
      <c r="DF5" s="66">
        <f t="shared" si="39"/>
        <v>0</v>
      </c>
      <c r="DG5" s="66">
        <f t="shared" si="40"/>
        <v>0</v>
      </c>
      <c r="DH5" s="66">
        <f t="shared" si="41"/>
        <v>0</v>
      </c>
      <c r="DI5" s="66"/>
      <c r="DJ5" s="66">
        <f t="shared" si="42"/>
        <v>0</v>
      </c>
      <c r="DK5" s="66">
        <f t="shared" si="43"/>
        <v>0</v>
      </c>
      <c r="DL5" s="66">
        <f t="shared" si="44"/>
        <v>3190893</v>
      </c>
      <c r="DN5" s="5">
        <f t="shared" si="45"/>
        <v>59000000</v>
      </c>
      <c r="DO5" s="5">
        <f t="shared" si="46"/>
        <v>59000000</v>
      </c>
      <c r="DP5" s="5">
        <f t="shared" si="47"/>
        <v>59000000</v>
      </c>
    </row>
    <row r="6" spans="1:120" ht="30" x14ac:dyDescent="0.25">
      <c r="A6" s="117"/>
      <c r="B6" s="252"/>
      <c r="C6" s="103" t="s">
        <v>321</v>
      </c>
      <c r="D6" s="69" t="s">
        <v>320</v>
      </c>
      <c r="E6" s="83">
        <v>510</v>
      </c>
      <c r="F6" s="67" t="s">
        <v>287</v>
      </c>
      <c r="G6" s="66">
        <f t="shared" si="0"/>
        <v>21000000</v>
      </c>
      <c r="H6" s="66"/>
      <c r="I6" s="66"/>
      <c r="J6" s="66">
        <v>11000000</v>
      </c>
      <c r="K6" s="66"/>
      <c r="L6" s="66">
        <v>10000000</v>
      </c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134"/>
      <c r="AC6" s="22">
        <f t="shared" si="1"/>
        <v>0.47619047619047616</v>
      </c>
      <c r="AD6" s="66">
        <f t="shared" si="2"/>
        <v>10000000</v>
      </c>
      <c r="AE6" s="66"/>
      <c r="AF6" s="66"/>
      <c r="AG6" s="66"/>
      <c r="AH6" s="66"/>
      <c r="AI6" s="66">
        <f>+'[2]MARZO 2016 ULTIMO'!$O$878</f>
        <v>10000000</v>
      </c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22">
        <f t="shared" si="3"/>
        <v>0.52380952380952384</v>
      </c>
      <c r="AZ6" s="66">
        <f t="shared" si="4"/>
        <v>11000000</v>
      </c>
      <c r="BA6" s="66">
        <f t="shared" si="5"/>
        <v>0</v>
      </c>
      <c r="BB6" s="66">
        <f t="shared" si="5"/>
        <v>0</v>
      </c>
      <c r="BC6" s="66">
        <f t="shared" si="6"/>
        <v>11000000</v>
      </c>
      <c r="BD6" s="66">
        <f t="shared" si="7"/>
        <v>0</v>
      </c>
      <c r="BE6" s="66">
        <f t="shared" si="8"/>
        <v>0</v>
      </c>
      <c r="BF6" s="66">
        <f t="shared" si="9"/>
        <v>0</v>
      </c>
      <c r="BG6" s="66">
        <f t="shared" si="10"/>
        <v>0</v>
      </c>
      <c r="BH6" s="66">
        <f t="shared" si="11"/>
        <v>0</v>
      </c>
      <c r="BI6" s="66">
        <f t="shared" si="12"/>
        <v>0</v>
      </c>
      <c r="BJ6" s="66">
        <f t="shared" si="13"/>
        <v>0</v>
      </c>
      <c r="BK6" s="66">
        <f t="shared" si="14"/>
        <v>0</v>
      </c>
      <c r="BL6" s="66">
        <f t="shared" si="15"/>
        <v>0</v>
      </c>
      <c r="BM6" s="66">
        <f t="shared" si="16"/>
        <v>0</v>
      </c>
      <c r="BN6" s="66">
        <f t="shared" si="17"/>
        <v>0</v>
      </c>
      <c r="BO6" s="66">
        <f t="shared" si="18"/>
        <v>0</v>
      </c>
      <c r="BP6" s="66">
        <f t="shared" si="19"/>
        <v>0</v>
      </c>
      <c r="BQ6" s="66"/>
      <c r="BR6" s="66"/>
      <c r="BS6" s="66">
        <f t="shared" si="20"/>
        <v>0</v>
      </c>
      <c r="BT6" s="66">
        <f t="shared" si="21"/>
        <v>0</v>
      </c>
      <c r="BU6" s="22">
        <f t="shared" si="22"/>
        <v>0.47619047619047616</v>
      </c>
      <c r="BV6" s="66">
        <f t="shared" si="23"/>
        <v>10000000</v>
      </c>
      <c r="BW6" s="66"/>
      <c r="BX6" s="66"/>
      <c r="BY6" s="66"/>
      <c r="BZ6" s="66"/>
      <c r="CA6" s="66">
        <f>+'[3]ABRIL 2016'!$O$1124</f>
        <v>10000000</v>
      </c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22">
        <f t="shared" si="24"/>
        <v>0.52380952380952384</v>
      </c>
      <c r="CR6" s="66">
        <f t="shared" si="25"/>
        <v>11000000</v>
      </c>
      <c r="CS6" s="66">
        <f t="shared" si="26"/>
        <v>0</v>
      </c>
      <c r="CT6" s="66">
        <f t="shared" si="27"/>
        <v>0</v>
      </c>
      <c r="CU6" s="66">
        <f t="shared" si="28"/>
        <v>11000000</v>
      </c>
      <c r="CV6" s="66">
        <f t="shared" si="29"/>
        <v>0</v>
      </c>
      <c r="CW6" s="66">
        <f t="shared" si="30"/>
        <v>0</v>
      </c>
      <c r="CX6" s="66">
        <f t="shared" si="31"/>
        <v>0</v>
      </c>
      <c r="CY6" s="66">
        <f t="shared" si="32"/>
        <v>0</v>
      </c>
      <c r="CZ6" s="66">
        <f t="shared" si="33"/>
        <v>0</v>
      </c>
      <c r="DA6" s="66">
        <f t="shared" si="34"/>
        <v>0</v>
      </c>
      <c r="DB6" s="66">
        <f t="shared" si="35"/>
        <v>0</v>
      </c>
      <c r="DC6" s="66">
        <f t="shared" si="36"/>
        <v>0</v>
      </c>
      <c r="DD6" s="66">
        <f t="shared" si="37"/>
        <v>0</v>
      </c>
      <c r="DE6" s="66">
        <f t="shared" si="38"/>
        <v>0</v>
      </c>
      <c r="DF6" s="66">
        <f t="shared" si="39"/>
        <v>0</v>
      </c>
      <c r="DG6" s="66">
        <f t="shared" si="40"/>
        <v>0</v>
      </c>
      <c r="DH6" s="66">
        <f t="shared" si="41"/>
        <v>0</v>
      </c>
      <c r="DI6" s="66"/>
      <c r="DJ6" s="66">
        <f t="shared" si="42"/>
        <v>0</v>
      </c>
      <c r="DK6" s="66">
        <f t="shared" si="43"/>
        <v>0</v>
      </c>
      <c r="DL6" s="66">
        <f t="shared" si="44"/>
        <v>0</v>
      </c>
      <c r="DN6" s="5">
        <f t="shared" si="45"/>
        <v>21000000</v>
      </c>
      <c r="DO6" s="5">
        <f t="shared" si="46"/>
        <v>21000000</v>
      </c>
      <c r="DP6" s="5">
        <f t="shared" si="47"/>
        <v>21000000</v>
      </c>
    </row>
    <row r="7" spans="1:120" ht="60.75" customHeight="1" x14ac:dyDescent="0.25">
      <c r="A7" s="117"/>
      <c r="B7" s="132" t="s">
        <v>319</v>
      </c>
      <c r="C7" s="103" t="s">
        <v>318</v>
      </c>
      <c r="D7" s="69" t="s">
        <v>317</v>
      </c>
      <c r="E7" s="82">
        <v>510</v>
      </c>
      <c r="F7" s="67" t="s">
        <v>316</v>
      </c>
      <c r="G7" s="66">
        <f t="shared" si="0"/>
        <v>33576315</v>
      </c>
      <c r="H7" s="66"/>
      <c r="I7" s="66"/>
      <c r="J7" s="66">
        <f>21000000-21000000</f>
        <v>0</v>
      </c>
      <c r="K7" s="66"/>
      <c r="L7" s="66">
        <f>21000000</f>
        <v>21000000</v>
      </c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>
        <v>12576315</v>
      </c>
      <c r="AC7" s="22">
        <f t="shared" si="1"/>
        <v>5.5882100224518387E-2</v>
      </c>
      <c r="AD7" s="66">
        <f t="shared" si="2"/>
        <v>1876315</v>
      </c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>
        <f>+'[4]ENERO 2016'!$AD$520</f>
        <v>1876315</v>
      </c>
      <c r="AY7" s="22">
        <f t="shared" si="3"/>
        <v>0.94411789977548166</v>
      </c>
      <c r="AZ7" s="66">
        <f t="shared" si="4"/>
        <v>31700000</v>
      </c>
      <c r="BA7" s="66">
        <f t="shared" si="5"/>
        <v>0</v>
      </c>
      <c r="BB7" s="66">
        <f t="shared" si="5"/>
        <v>0</v>
      </c>
      <c r="BC7" s="66">
        <f t="shared" si="6"/>
        <v>0</v>
      </c>
      <c r="BD7" s="66">
        <f t="shared" si="7"/>
        <v>0</v>
      </c>
      <c r="BE7" s="66">
        <f t="shared" si="8"/>
        <v>21000000</v>
      </c>
      <c r="BF7" s="66">
        <f t="shared" si="9"/>
        <v>0</v>
      </c>
      <c r="BG7" s="66">
        <f t="shared" si="10"/>
        <v>0</v>
      </c>
      <c r="BH7" s="66">
        <f t="shared" si="11"/>
        <v>0</v>
      </c>
      <c r="BI7" s="66">
        <f t="shared" si="12"/>
        <v>0</v>
      </c>
      <c r="BJ7" s="66">
        <f t="shared" si="13"/>
        <v>0</v>
      </c>
      <c r="BK7" s="66">
        <f t="shared" si="14"/>
        <v>0</v>
      </c>
      <c r="BL7" s="66">
        <f t="shared" si="15"/>
        <v>0</v>
      </c>
      <c r="BM7" s="66">
        <f t="shared" si="16"/>
        <v>0</v>
      </c>
      <c r="BN7" s="66">
        <f t="shared" si="17"/>
        <v>0</v>
      </c>
      <c r="BO7" s="66">
        <f t="shared" si="18"/>
        <v>0</v>
      </c>
      <c r="BP7" s="66">
        <f t="shared" si="19"/>
        <v>0</v>
      </c>
      <c r="BQ7" s="66"/>
      <c r="BR7" s="66"/>
      <c r="BS7" s="66">
        <f t="shared" si="20"/>
        <v>0</v>
      </c>
      <c r="BT7" s="66">
        <f t="shared" si="21"/>
        <v>10700000</v>
      </c>
      <c r="BU7" s="22">
        <f t="shared" si="22"/>
        <v>2.3497754294954643E-2</v>
      </c>
      <c r="BV7" s="66">
        <f t="shared" si="23"/>
        <v>788968</v>
      </c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>
        <v>788968</v>
      </c>
      <c r="CQ7" s="22">
        <f t="shared" si="24"/>
        <v>0.9765022457050454</v>
      </c>
      <c r="CR7" s="66">
        <f t="shared" si="25"/>
        <v>32787347</v>
      </c>
      <c r="CS7" s="66">
        <f t="shared" si="26"/>
        <v>0</v>
      </c>
      <c r="CT7" s="66">
        <f t="shared" si="27"/>
        <v>0</v>
      </c>
      <c r="CU7" s="66">
        <f t="shared" si="28"/>
        <v>0</v>
      </c>
      <c r="CV7" s="66">
        <f t="shared" si="29"/>
        <v>0</v>
      </c>
      <c r="CW7" s="66">
        <f t="shared" si="30"/>
        <v>21000000</v>
      </c>
      <c r="CX7" s="66">
        <f t="shared" si="31"/>
        <v>0</v>
      </c>
      <c r="CY7" s="66">
        <f t="shared" si="32"/>
        <v>0</v>
      </c>
      <c r="CZ7" s="66">
        <f t="shared" si="33"/>
        <v>0</v>
      </c>
      <c r="DA7" s="66">
        <f t="shared" si="34"/>
        <v>0</v>
      </c>
      <c r="DB7" s="66">
        <f t="shared" si="35"/>
        <v>0</v>
      </c>
      <c r="DC7" s="66">
        <f t="shared" si="36"/>
        <v>0</v>
      </c>
      <c r="DD7" s="66">
        <f t="shared" si="37"/>
        <v>0</v>
      </c>
      <c r="DE7" s="66">
        <f t="shared" si="38"/>
        <v>0</v>
      </c>
      <c r="DF7" s="66">
        <f t="shared" si="39"/>
        <v>0</v>
      </c>
      <c r="DG7" s="66">
        <f t="shared" si="40"/>
        <v>0</v>
      </c>
      <c r="DH7" s="66">
        <f t="shared" si="41"/>
        <v>0</v>
      </c>
      <c r="DI7" s="66"/>
      <c r="DJ7" s="66">
        <f t="shared" si="42"/>
        <v>0</v>
      </c>
      <c r="DK7" s="66">
        <f t="shared" si="43"/>
        <v>0</v>
      </c>
      <c r="DL7" s="66">
        <f t="shared" si="44"/>
        <v>11787347</v>
      </c>
      <c r="DN7" s="5">
        <f t="shared" si="45"/>
        <v>33576315</v>
      </c>
      <c r="DO7" s="5">
        <f t="shared" si="46"/>
        <v>33576315</v>
      </c>
      <c r="DP7" s="5">
        <f t="shared" si="47"/>
        <v>33576315</v>
      </c>
    </row>
    <row r="8" spans="1:120" ht="54.75" customHeight="1" x14ac:dyDescent="0.25">
      <c r="A8" s="117"/>
      <c r="B8" s="251" t="s">
        <v>315</v>
      </c>
      <c r="C8" s="103" t="s">
        <v>314</v>
      </c>
      <c r="D8" s="69" t="s">
        <v>313</v>
      </c>
      <c r="E8" s="82">
        <v>310</v>
      </c>
      <c r="F8" s="67" t="s">
        <v>287</v>
      </c>
      <c r="G8" s="66">
        <f t="shared" si="0"/>
        <v>200000000</v>
      </c>
      <c r="H8" s="66"/>
      <c r="I8" s="66"/>
      <c r="J8" s="66">
        <f>200000000-193378600</f>
        <v>6621400</v>
      </c>
      <c r="K8" s="66"/>
      <c r="L8" s="66">
        <f>193378600</f>
        <v>193378600</v>
      </c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C8" s="22">
        <f t="shared" si="1"/>
        <v>0.99987499999999996</v>
      </c>
      <c r="AD8" s="66">
        <f t="shared" si="2"/>
        <v>199975000</v>
      </c>
      <c r="AE8" s="66"/>
      <c r="AF8" s="66"/>
      <c r="AG8" s="66">
        <f>+'[4]ENERO 2016'!$M$109</f>
        <v>6621400</v>
      </c>
      <c r="AH8" s="66"/>
      <c r="AI8" s="66">
        <f>+'[5]FEBRERO 2016'!$O$125</f>
        <v>193353600</v>
      </c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22">
        <f t="shared" si="3"/>
        <v>1.2500000000004174E-4</v>
      </c>
      <c r="AZ8" s="66">
        <f t="shared" si="4"/>
        <v>25000</v>
      </c>
      <c r="BA8" s="66">
        <f t="shared" si="5"/>
        <v>0</v>
      </c>
      <c r="BB8" s="66">
        <f t="shared" si="5"/>
        <v>0</v>
      </c>
      <c r="BC8" s="66">
        <f t="shared" si="6"/>
        <v>0</v>
      </c>
      <c r="BD8" s="66">
        <f t="shared" si="7"/>
        <v>0</v>
      </c>
      <c r="BE8" s="66">
        <f t="shared" si="8"/>
        <v>25000</v>
      </c>
      <c r="BF8" s="66">
        <f t="shared" si="9"/>
        <v>0</v>
      </c>
      <c r="BG8" s="66">
        <f t="shared" si="10"/>
        <v>0</v>
      </c>
      <c r="BH8" s="66">
        <f t="shared" si="11"/>
        <v>0</v>
      </c>
      <c r="BI8" s="66">
        <f t="shared" si="12"/>
        <v>0</v>
      </c>
      <c r="BJ8" s="66">
        <f t="shared" si="13"/>
        <v>0</v>
      </c>
      <c r="BK8" s="66">
        <f t="shared" si="14"/>
        <v>0</v>
      </c>
      <c r="BL8" s="66">
        <f t="shared" si="15"/>
        <v>0</v>
      </c>
      <c r="BM8" s="66">
        <f t="shared" si="16"/>
        <v>0</v>
      </c>
      <c r="BN8" s="66">
        <f t="shared" si="17"/>
        <v>0</v>
      </c>
      <c r="BO8" s="66">
        <f t="shared" si="18"/>
        <v>0</v>
      </c>
      <c r="BP8" s="66">
        <f t="shared" si="19"/>
        <v>0</v>
      </c>
      <c r="BQ8" s="66"/>
      <c r="BR8" s="66"/>
      <c r="BS8" s="66">
        <f t="shared" si="20"/>
        <v>0</v>
      </c>
      <c r="BT8" s="66">
        <f t="shared" si="21"/>
        <v>0</v>
      </c>
      <c r="BU8" s="22">
        <f t="shared" si="22"/>
        <v>0.56338447000000003</v>
      </c>
      <c r="BV8" s="66">
        <f t="shared" si="23"/>
        <v>112676894</v>
      </c>
      <c r="BW8" s="66"/>
      <c r="BX8" s="66"/>
      <c r="BY8" s="66">
        <f>+'[4]ENERO 2016'!$H$107</f>
        <v>6621400</v>
      </c>
      <c r="BZ8" s="66"/>
      <c r="CA8" s="66">
        <f>+'[1]MAYO 2016'!$H$206+'[1]MAYO 2016'!$H$207+'[1]MAYO 2016'!$H$209</f>
        <v>106055494</v>
      </c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22">
        <f t="shared" si="24"/>
        <v>0.43661552999999997</v>
      </c>
      <c r="CR8" s="66">
        <f t="shared" si="25"/>
        <v>87323106</v>
      </c>
      <c r="CS8" s="66">
        <f t="shared" si="26"/>
        <v>0</v>
      </c>
      <c r="CT8" s="66">
        <f t="shared" si="27"/>
        <v>0</v>
      </c>
      <c r="CU8" s="66">
        <f t="shared" si="28"/>
        <v>0</v>
      </c>
      <c r="CV8" s="66">
        <f t="shared" si="29"/>
        <v>0</v>
      </c>
      <c r="CW8" s="66">
        <f t="shared" si="30"/>
        <v>87323106</v>
      </c>
      <c r="CX8" s="66">
        <f t="shared" si="31"/>
        <v>0</v>
      </c>
      <c r="CY8" s="66">
        <f t="shared" si="32"/>
        <v>0</v>
      </c>
      <c r="CZ8" s="66">
        <f t="shared" si="33"/>
        <v>0</v>
      </c>
      <c r="DA8" s="66">
        <f t="shared" si="34"/>
        <v>0</v>
      </c>
      <c r="DB8" s="66">
        <f t="shared" si="35"/>
        <v>0</v>
      </c>
      <c r="DC8" s="66">
        <f t="shared" si="36"/>
        <v>0</v>
      </c>
      <c r="DD8" s="66">
        <f t="shared" si="37"/>
        <v>0</v>
      </c>
      <c r="DE8" s="66">
        <f t="shared" si="38"/>
        <v>0</v>
      </c>
      <c r="DF8" s="66">
        <f t="shared" si="39"/>
        <v>0</v>
      </c>
      <c r="DG8" s="66">
        <f t="shared" si="40"/>
        <v>0</v>
      </c>
      <c r="DH8" s="66">
        <f t="shared" si="41"/>
        <v>0</v>
      </c>
      <c r="DI8" s="66"/>
      <c r="DJ8" s="66">
        <f t="shared" si="42"/>
        <v>0</v>
      </c>
      <c r="DK8" s="66">
        <f t="shared" si="43"/>
        <v>0</v>
      </c>
      <c r="DL8" s="66">
        <f t="shared" si="44"/>
        <v>0</v>
      </c>
      <c r="DN8" s="5">
        <f t="shared" si="45"/>
        <v>200000000</v>
      </c>
      <c r="DO8" s="5">
        <f t="shared" si="46"/>
        <v>200000000</v>
      </c>
      <c r="DP8" s="5">
        <f t="shared" si="47"/>
        <v>200000000</v>
      </c>
    </row>
    <row r="9" spans="1:120" ht="54.75" customHeight="1" x14ac:dyDescent="0.25">
      <c r="A9" s="117"/>
      <c r="B9" s="261"/>
      <c r="C9" s="103" t="s">
        <v>312</v>
      </c>
      <c r="D9" s="69" t="s">
        <v>311</v>
      </c>
      <c r="E9" s="82">
        <v>310</v>
      </c>
      <c r="F9" s="67" t="s">
        <v>310</v>
      </c>
      <c r="G9" s="66">
        <f t="shared" si="0"/>
        <v>562000000</v>
      </c>
      <c r="H9" s="66"/>
      <c r="I9" s="66"/>
      <c r="J9" s="66">
        <f>150000000+21000000+193378600</f>
        <v>364378600</v>
      </c>
      <c r="K9" s="66"/>
      <c r="L9" s="66">
        <f>370000000-21000000-193378600</f>
        <v>155621400</v>
      </c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>
        <f>30000000+12000000</f>
        <v>42000000</v>
      </c>
      <c r="AB9" s="133"/>
      <c r="AC9" s="22">
        <f t="shared" si="1"/>
        <v>0.16923232918149467</v>
      </c>
      <c r="AD9" s="66">
        <f t="shared" si="2"/>
        <v>95108569</v>
      </c>
      <c r="AE9" s="66"/>
      <c r="AF9" s="66"/>
      <c r="AG9" s="66">
        <f>+'[1]MAYO 2016'!$M$224</f>
        <v>23168608</v>
      </c>
      <c r="AH9" s="66"/>
      <c r="AI9" s="66">
        <f>+'[1]MAYO 2016'!$O$224</f>
        <v>69700559</v>
      </c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>
        <f>+'[1]MAYO 2016'!$AG$224</f>
        <v>2239402</v>
      </c>
      <c r="AY9" s="22">
        <f t="shared" si="3"/>
        <v>0.83076767081850533</v>
      </c>
      <c r="AZ9" s="66">
        <f t="shared" si="4"/>
        <v>466891431</v>
      </c>
      <c r="BA9" s="66">
        <f t="shared" si="5"/>
        <v>0</v>
      </c>
      <c r="BB9" s="66">
        <f t="shared" si="5"/>
        <v>0</v>
      </c>
      <c r="BC9" s="66">
        <f t="shared" si="6"/>
        <v>341209992</v>
      </c>
      <c r="BD9" s="66">
        <f t="shared" si="7"/>
        <v>0</v>
      </c>
      <c r="BE9" s="66">
        <f t="shared" si="8"/>
        <v>85920841</v>
      </c>
      <c r="BF9" s="66">
        <f t="shared" si="9"/>
        <v>0</v>
      </c>
      <c r="BG9" s="66">
        <f t="shared" si="10"/>
        <v>0</v>
      </c>
      <c r="BH9" s="66">
        <f t="shared" si="11"/>
        <v>0</v>
      </c>
      <c r="BI9" s="66">
        <f t="shared" si="12"/>
        <v>0</v>
      </c>
      <c r="BJ9" s="66">
        <f t="shared" si="13"/>
        <v>0</v>
      </c>
      <c r="BK9" s="66">
        <f t="shared" si="14"/>
        <v>0</v>
      </c>
      <c r="BL9" s="66">
        <f t="shared" si="15"/>
        <v>0</v>
      </c>
      <c r="BM9" s="66">
        <f t="shared" si="16"/>
        <v>0</v>
      </c>
      <c r="BN9" s="66">
        <f t="shared" si="17"/>
        <v>0</v>
      </c>
      <c r="BO9" s="66">
        <f t="shared" si="18"/>
        <v>0</v>
      </c>
      <c r="BP9" s="66">
        <f t="shared" si="19"/>
        <v>0</v>
      </c>
      <c r="BQ9" s="66"/>
      <c r="BR9" s="66"/>
      <c r="BS9" s="66">
        <f t="shared" si="20"/>
        <v>0</v>
      </c>
      <c r="BT9" s="66">
        <f t="shared" si="21"/>
        <v>39760598</v>
      </c>
      <c r="BU9" s="22">
        <f t="shared" si="22"/>
        <v>0.16913328291814947</v>
      </c>
      <c r="BV9" s="66">
        <f t="shared" si="23"/>
        <v>95052905</v>
      </c>
      <c r="BW9" s="66"/>
      <c r="BX9" s="66"/>
      <c r="BY9" s="66">
        <f>+'[1]MAYO 2016'!$H$290+'[1]MAYO 2016'!$H$291+'[1]MAYO 2016'!$H$292+'[1]MAYO 2016'!$H$294+'[1]MAYO 2016'!$H$295+'[1]MAYO 2016'!$H$296+'[1]MAYO 2016'!$H$297+'[1]MAYO 2016'!$H$298+'[1]MAYO 2016'!$H$299+'[1]MAYO 2016'!$H$300+'[1]MAYO 2016'!$H$301+'[1]MAYO 2016'!$H$302+'[1]MAYO 2016'!$H$303+'[1]MAYO 2016'!$H$305+'[1]MAYO 2016'!$H$306+'[1]MAYO 2016'!$H$307+'[1]MAYO 2016'!$H$308+'[1]MAYO 2016'!$H$309+'[1]MAYO 2016'!$H$310+'[1]MAYO 2016'!$H$311+'[1]MAYO 2016'!$H$312+'[1]MAYO 2016'!$H$313+'[1]MAYO 2016'!$H$314+'[1]MAYO 2016'!$H$315</f>
        <v>23168608</v>
      </c>
      <c r="BZ9" s="66"/>
      <c r="CA9" s="66">
        <f>+'[1]MAYO 2016'!$H$222-BY9-CP9</f>
        <v>69700559</v>
      </c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>
        <f>+'[1]MAYO 2016'!$H$293</f>
        <v>2183738</v>
      </c>
      <c r="CQ9" s="22">
        <f t="shared" si="24"/>
        <v>0.83086671708185056</v>
      </c>
      <c r="CR9" s="66">
        <f t="shared" si="25"/>
        <v>466947095</v>
      </c>
      <c r="CS9" s="66">
        <f t="shared" si="26"/>
        <v>0</v>
      </c>
      <c r="CT9" s="66">
        <f t="shared" si="27"/>
        <v>0</v>
      </c>
      <c r="CU9" s="66">
        <f t="shared" si="28"/>
        <v>341209992</v>
      </c>
      <c r="CV9" s="66">
        <f t="shared" si="29"/>
        <v>0</v>
      </c>
      <c r="CW9" s="66">
        <f t="shared" si="30"/>
        <v>85920841</v>
      </c>
      <c r="CX9" s="66">
        <f t="shared" si="31"/>
        <v>0</v>
      </c>
      <c r="CY9" s="66">
        <f t="shared" si="32"/>
        <v>0</v>
      </c>
      <c r="CZ9" s="66">
        <f t="shared" si="33"/>
        <v>0</v>
      </c>
      <c r="DA9" s="66">
        <f t="shared" si="34"/>
        <v>0</v>
      </c>
      <c r="DB9" s="66">
        <f t="shared" si="35"/>
        <v>0</v>
      </c>
      <c r="DC9" s="66">
        <f t="shared" si="36"/>
        <v>0</v>
      </c>
      <c r="DD9" s="66">
        <f t="shared" si="37"/>
        <v>0</v>
      </c>
      <c r="DE9" s="66">
        <f t="shared" si="38"/>
        <v>0</v>
      </c>
      <c r="DF9" s="66">
        <f t="shared" si="39"/>
        <v>0</v>
      </c>
      <c r="DG9" s="66">
        <f t="shared" si="40"/>
        <v>0</v>
      </c>
      <c r="DH9" s="66">
        <f t="shared" si="41"/>
        <v>0</v>
      </c>
      <c r="DI9" s="66"/>
      <c r="DJ9" s="66">
        <f t="shared" si="42"/>
        <v>0</v>
      </c>
      <c r="DK9" s="66">
        <f t="shared" si="43"/>
        <v>0</v>
      </c>
      <c r="DL9" s="66">
        <f t="shared" si="44"/>
        <v>39816262</v>
      </c>
      <c r="DN9" s="5">
        <f t="shared" si="45"/>
        <v>562000000</v>
      </c>
      <c r="DO9" s="5">
        <f t="shared" si="46"/>
        <v>562000000</v>
      </c>
      <c r="DP9" s="5">
        <f t="shared" si="47"/>
        <v>562000000</v>
      </c>
    </row>
    <row r="10" spans="1:120" ht="30.75" customHeight="1" x14ac:dyDescent="0.25">
      <c r="A10" s="117"/>
      <c r="B10" s="261"/>
      <c r="C10" s="103" t="s">
        <v>309</v>
      </c>
      <c r="D10" s="69" t="s">
        <v>308</v>
      </c>
      <c r="E10" s="82">
        <v>310</v>
      </c>
      <c r="F10" s="67" t="s">
        <v>287</v>
      </c>
      <c r="G10" s="66">
        <f t="shared" si="0"/>
        <v>15000000</v>
      </c>
      <c r="H10" s="66"/>
      <c r="I10" s="66"/>
      <c r="J10" s="66"/>
      <c r="K10" s="66"/>
      <c r="L10" s="66">
        <v>15000000</v>
      </c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133"/>
      <c r="AC10" s="22">
        <f t="shared" si="1"/>
        <v>0</v>
      </c>
      <c r="AD10" s="66">
        <f t="shared" si="2"/>
        <v>0</v>
      </c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22">
        <f t="shared" si="3"/>
        <v>1</v>
      </c>
      <c r="AZ10" s="66">
        <f t="shared" si="4"/>
        <v>15000000</v>
      </c>
      <c r="BA10" s="66">
        <f t="shared" ref="BA10:BA19" si="48">+H10</f>
        <v>0</v>
      </c>
      <c r="BB10" s="66">
        <f t="shared" ref="BB10:BB16" si="49">I10-AF10</f>
        <v>0</v>
      </c>
      <c r="BC10" s="66">
        <f t="shared" si="6"/>
        <v>0</v>
      </c>
      <c r="BD10" s="66">
        <f t="shared" si="7"/>
        <v>0</v>
      </c>
      <c r="BE10" s="66">
        <f t="shared" si="8"/>
        <v>15000000</v>
      </c>
      <c r="BF10" s="66">
        <f t="shared" si="9"/>
        <v>0</v>
      </c>
      <c r="BG10" s="66">
        <f t="shared" si="10"/>
        <v>0</v>
      </c>
      <c r="BH10" s="66">
        <f t="shared" si="11"/>
        <v>0</v>
      </c>
      <c r="BI10" s="66">
        <f t="shared" si="12"/>
        <v>0</v>
      </c>
      <c r="BJ10" s="66">
        <f t="shared" si="13"/>
        <v>0</v>
      </c>
      <c r="BK10" s="66">
        <f t="shared" si="14"/>
        <v>0</v>
      </c>
      <c r="BL10" s="66">
        <f t="shared" si="15"/>
        <v>0</v>
      </c>
      <c r="BM10" s="66">
        <f t="shared" si="16"/>
        <v>0</v>
      </c>
      <c r="BN10" s="66">
        <f t="shared" si="17"/>
        <v>0</v>
      </c>
      <c r="BO10" s="66">
        <f t="shared" si="18"/>
        <v>0</v>
      </c>
      <c r="BP10" s="66">
        <f t="shared" si="19"/>
        <v>0</v>
      </c>
      <c r="BQ10" s="66"/>
      <c r="BR10" s="66"/>
      <c r="BS10" s="66">
        <f t="shared" si="20"/>
        <v>0</v>
      </c>
      <c r="BT10" s="66">
        <f t="shared" si="21"/>
        <v>0</v>
      </c>
      <c r="BU10" s="22">
        <f t="shared" si="22"/>
        <v>0</v>
      </c>
      <c r="BV10" s="66">
        <f t="shared" si="23"/>
        <v>0</v>
      </c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22">
        <f t="shared" si="24"/>
        <v>1</v>
      </c>
      <c r="CR10" s="66">
        <f t="shared" si="25"/>
        <v>15000000</v>
      </c>
      <c r="CS10" s="66">
        <f t="shared" si="26"/>
        <v>0</v>
      </c>
      <c r="CT10" s="66">
        <f t="shared" si="27"/>
        <v>0</v>
      </c>
      <c r="CU10" s="66">
        <f t="shared" si="28"/>
        <v>0</v>
      </c>
      <c r="CV10" s="66">
        <f t="shared" si="29"/>
        <v>0</v>
      </c>
      <c r="CW10" s="66">
        <f t="shared" si="30"/>
        <v>15000000</v>
      </c>
      <c r="CX10" s="66">
        <f t="shared" si="31"/>
        <v>0</v>
      </c>
      <c r="CY10" s="66">
        <f t="shared" si="32"/>
        <v>0</v>
      </c>
      <c r="CZ10" s="66">
        <f t="shared" si="33"/>
        <v>0</v>
      </c>
      <c r="DA10" s="66">
        <f t="shared" si="34"/>
        <v>0</v>
      </c>
      <c r="DB10" s="66">
        <f t="shared" si="35"/>
        <v>0</v>
      </c>
      <c r="DC10" s="66">
        <f t="shared" si="36"/>
        <v>0</v>
      </c>
      <c r="DD10" s="66">
        <f t="shared" si="37"/>
        <v>0</v>
      </c>
      <c r="DE10" s="66">
        <f t="shared" si="38"/>
        <v>0</v>
      </c>
      <c r="DF10" s="66">
        <f t="shared" si="39"/>
        <v>0</v>
      </c>
      <c r="DG10" s="66">
        <f t="shared" si="40"/>
        <v>0</v>
      </c>
      <c r="DH10" s="66">
        <f t="shared" si="41"/>
        <v>0</v>
      </c>
      <c r="DI10" s="66"/>
      <c r="DJ10" s="66">
        <f t="shared" si="42"/>
        <v>0</v>
      </c>
      <c r="DK10" s="66">
        <f t="shared" si="43"/>
        <v>0</v>
      </c>
      <c r="DL10" s="66">
        <f t="shared" si="44"/>
        <v>0</v>
      </c>
      <c r="DN10" s="5">
        <f t="shared" si="45"/>
        <v>15000000</v>
      </c>
      <c r="DO10" s="5">
        <f t="shared" si="46"/>
        <v>15000000</v>
      </c>
      <c r="DP10" s="5">
        <f t="shared" si="47"/>
        <v>15000000</v>
      </c>
    </row>
    <row r="11" spans="1:120" ht="45" x14ac:dyDescent="0.25">
      <c r="A11" s="117"/>
      <c r="B11" s="261"/>
      <c r="C11" s="103" t="s">
        <v>307</v>
      </c>
      <c r="D11" s="69" t="s">
        <v>306</v>
      </c>
      <c r="E11" s="82">
        <v>310</v>
      </c>
      <c r="F11" s="67" t="s">
        <v>287</v>
      </c>
      <c r="G11" s="66">
        <f t="shared" si="0"/>
        <v>50000000</v>
      </c>
      <c r="H11" s="66"/>
      <c r="I11" s="39"/>
      <c r="J11" s="66">
        <v>50000000</v>
      </c>
      <c r="K11" s="39"/>
      <c r="L11" s="39"/>
      <c r="M11" s="66"/>
      <c r="N11" s="39"/>
      <c r="O11" s="21"/>
      <c r="P11" s="21"/>
      <c r="Q11" s="21"/>
      <c r="R11" s="21"/>
      <c r="S11" s="21"/>
      <c r="T11" s="21"/>
      <c r="U11" s="66"/>
      <c r="V11" s="21"/>
      <c r="W11" s="21"/>
      <c r="X11" s="21"/>
      <c r="Y11" s="21"/>
      <c r="Z11" s="21"/>
      <c r="AA11" s="39"/>
      <c r="AB11" s="133"/>
      <c r="AC11" s="22">
        <f t="shared" si="1"/>
        <v>0</v>
      </c>
      <c r="AD11" s="66">
        <f t="shared" si="2"/>
        <v>0</v>
      </c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22">
        <f t="shared" si="3"/>
        <v>1</v>
      </c>
      <c r="AZ11" s="66">
        <f t="shared" si="4"/>
        <v>50000000</v>
      </c>
      <c r="BA11" s="66">
        <f t="shared" si="48"/>
        <v>0</v>
      </c>
      <c r="BB11" s="66">
        <f t="shared" si="49"/>
        <v>0</v>
      </c>
      <c r="BC11" s="66">
        <f t="shared" si="6"/>
        <v>50000000</v>
      </c>
      <c r="BD11" s="66">
        <f t="shared" si="7"/>
        <v>0</v>
      </c>
      <c r="BE11" s="66">
        <f t="shared" si="8"/>
        <v>0</v>
      </c>
      <c r="BF11" s="66">
        <f t="shared" si="9"/>
        <v>0</v>
      </c>
      <c r="BG11" s="66">
        <f t="shared" si="10"/>
        <v>0</v>
      </c>
      <c r="BH11" s="66">
        <f t="shared" si="11"/>
        <v>0</v>
      </c>
      <c r="BI11" s="66">
        <f t="shared" si="12"/>
        <v>0</v>
      </c>
      <c r="BJ11" s="66">
        <f t="shared" si="13"/>
        <v>0</v>
      </c>
      <c r="BK11" s="66">
        <f t="shared" si="14"/>
        <v>0</v>
      </c>
      <c r="BL11" s="66">
        <f t="shared" si="15"/>
        <v>0</v>
      </c>
      <c r="BM11" s="66">
        <f t="shared" si="16"/>
        <v>0</v>
      </c>
      <c r="BN11" s="66">
        <f t="shared" si="17"/>
        <v>0</v>
      </c>
      <c r="BO11" s="66">
        <f t="shared" si="18"/>
        <v>0</v>
      </c>
      <c r="BP11" s="66">
        <f t="shared" si="19"/>
        <v>0</v>
      </c>
      <c r="BQ11" s="66"/>
      <c r="BR11" s="66"/>
      <c r="BS11" s="66">
        <f t="shared" si="20"/>
        <v>0</v>
      </c>
      <c r="BT11" s="66">
        <f t="shared" si="21"/>
        <v>0</v>
      </c>
      <c r="BU11" s="22">
        <f t="shared" si="22"/>
        <v>0</v>
      </c>
      <c r="BV11" s="66">
        <f t="shared" si="23"/>
        <v>0</v>
      </c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22">
        <f t="shared" si="24"/>
        <v>1</v>
      </c>
      <c r="CR11" s="66">
        <f t="shared" si="25"/>
        <v>50000000</v>
      </c>
      <c r="CS11" s="66">
        <f t="shared" si="26"/>
        <v>0</v>
      </c>
      <c r="CT11" s="66">
        <f t="shared" si="27"/>
        <v>0</v>
      </c>
      <c r="CU11" s="66">
        <f t="shared" si="28"/>
        <v>50000000</v>
      </c>
      <c r="CV11" s="66">
        <f t="shared" si="29"/>
        <v>0</v>
      </c>
      <c r="CW11" s="66">
        <f t="shared" si="30"/>
        <v>0</v>
      </c>
      <c r="CX11" s="66">
        <f t="shared" si="31"/>
        <v>0</v>
      </c>
      <c r="CY11" s="66">
        <f t="shared" si="32"/>
        <v>0</v>
      </c>
      <c r="CZ11" s="66">
        <f t="shared" si="33"/>
        <v>0</v>
      </c>
      <c r="DA11" s="66">
        <f t="shared" si="34"/>
        <v>0</v>
      </c>
      <c r="DB11" s="66">
        <f t="shared" si="35"/>
        <v>0</v>
      </c>
      <c r="DC11" s="66">
        <f t="shared" si="36"/>
        <v>0</v>
      </c>
      <c r="DD11" s="66">
        <f t="shared" si="37"/>
        <v>0</v>
      </c>
      <c r="DE11" s="66">
        <f t="shared" si="38"/>
        <v>0</v>
      </c>
      <c r="DF11" s="66">
        <f t="shared" si="39"/>
        <v>0</v>
      </c>
      <c r="DG11" s="66">
        <f t="shared" si="40"/>
        <v>0</v>
      </c>
      <c r="DH11" s="66">
        <f t="shared" si="41"/>
        <v>0</v>
      </c>
      <c r="DI11" s="66"/>
      <c r="DJ11" s="66">
        <f t="shared" si="42"/>
        <v>0</v>
      </c>
      <c r="DK11" s="66">
        <f t="shared" si="43"/>
        <v>0</v>
      </c>
      <c r="DL11" s="66">
        <f t="shared" si="44"/>
        <v>0</v>
      </c>
      <c r="DN11" s="5">
        <f t="shared" si="45"/>
        <v>50000000</v>
      </c>
      <c r="DO11" s="5">
        <f t="shared" si="46"/>
        <v>50000000</v>
      </c>
      <c r="DP11" s="5">
        <f t="shared" si="47"/>
        <v>50000000</v>
      </c>
    </row>
    <row r="12" spans="1:120" ht="37.5" customHeight="1" x14ac:dyDescent="0.25">
      <c r="A12" s="117"/>
      <c r="B12" s="252"/>
      <c r="C12" s="103" t="s">
        <v>305</v>
      </c>
      <c r="D12" s="69" t="s">
        <v>304</v>
      </c>
      <c r="E12" s="82">
        <v>310</v>
      </c>
      <c r="F12" s="67" t="s">
        <v>287</v>
      </c>
      <c r="G12" s="66">
        <f t="shared" si="0"/>
        <v>10000000</v>
      </c>
      <c r="H12" s="66"/>
      <c r="I12" s="39"/>
      <c r="J12" s="66"/>
      <c r="K12" s="39"/>
      <c r="L12" s="66">
        <v>10000000</v>
      </c>
      <c r="M12" s="66"/>
      <c r="N12" s="39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39"/>
      <c r="AB12" s="133"/>
      <c r="AC12" s="22">
        <f t="shared" si="1"/>
        <v>0</v>
      </c>
      <c r="AD12" s="66">
        <f t="shared" si="2"/>
        <v>0</v>
      </c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22">
        <f t="shared" si="3"/>
        <v>1</v>
      </c>
      <c r="AZ12" s="66">
        <f t="shared" si="4"/>
        <v>10000000</v>
      </c>
      <c r="BA12" s="66">
        <f t="shared" si="48"/>
        <v>0</v>
      </c>
      <c r="BB12" s="66">
        <f t="shared" si="49"/>
        <v>0</v>
      </c>
      <c r="BC12" s="66">
        <f t="shared" si="6"/>
        <v>0</v>
      </c>
      <c r="BD12" s="66">
        <f t="shared" si="7"/>
        <v>0</v>
      </c>
      <c r="BE12" s="66">
        <f t="shared" si="8"/>
        <v>10000000</v>
      </c>
      <c r="BF12" s="66">
        <f t="shared" si="9"/>
        <v>0</v>
      </c>
      <c r="BG12" s="66">
        <f t="shared" si="10"/>
        <v>0</v>
      </c>
      <c r="BH12" s="66">
        <f t="shared" si="11"/>
        <v>0</v>
      </c>
      <c r="BI12" s="66">
        <f t="shared" si="12"/>
        <v>0</v>
      </c>
      <c r="BJ12" s="66">
        <f t="shared" si="13"/>
        <v>0</v>
      </c>
      <c r="BK12" s="66">
        <f t="shared" si="14"/>
        <v>0</v>
      </c>
      <c r="BL12" s="66">
        <f t="shared" si="15"/>
        <v>0</v>
      </c>
      <c r="BM12" s="66">
        <f t="shared" si="16"/>
        <v>0</v>
      </c>
      <c r="BN12" s="66">
        <f t="shared" si="17"/>
        <v>0</v>
      </c>
      <c r="BO12" s="66">
        <f t="shared" si="18"/>
        <v>0</v>
      </c>
      <c r="BP12" s="66">
        <f t="shared" si="19"/>
        <v>0</v>
      </c>
      <c r="BQ12" s="66"/>
      <c r="BR12" s="66"/>
      <c r="BS12" s="66">
        <f t="shared" si="20"/>
        <v>0</v>
      </c>
      <c r="BT12" s="66">
        <f t="shared" si="21"/>
        <v>0</v>
      </c>
      <c r="BU12" s="22">
        <f t="shared" si="22"/>
        <v>0</v>
      </c>
      <c r="BV12" s="66">
        <f t="shared" si="23"/>
        <v>0</v>
      </c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22">
        <f t="shared" si="24"/>
        <v>1</v>
      </c>
      <c r="CR12" s="66">
        <f t="shared" si="25"/>
        <v>10000000</v>
      </c>
      <c r="CS12" s="66">
        <f t="shared" si="26"/>
        <v>0</v>
      </c>
      <c r="CT12" s="66">
        <f t="shared" si="27"/>
        <v>0</v>
      </c>
      <c r="CU12" s="66">
        <f t="shared" si="28"/>
        <v>0</v>
      </c>
      <c r="CV12" s="66">
        <f t="shared" si="29"/>
        <v>0</v>
      </c>
      <c r="CW12" s="66">
        <f t="shared" si="30"/>
        <v>10000000</v>
      </c>
      <c r="CX12" s="66">
        <f t="shared" si="31"/>
        <v>0</v>
      </c>
      <c r="CY12" s="66">
        <f t="shared" si="32"/>
        <v>0</v>
      </c>
      <c r="CZ12" s="66">
        <f t="shared" si="33"/>
        <v>0</v>
      </c>
      <c r="DA12" s="66">
        <f t="shared" si="34"/>
        <v>0</v>
      </c>
      <c r="DB12" s="66">
        <f t="shared" si="35"/>
        <v>0</v>
      </c>
      <c r="DC12" s="66">
        <f t="shared" si="36"/>
        <v>0</v>
      </c>
      <c r="DD12" s="66">
        <f t="shared" si="37"/>
        <v>0</v>
      </c>
      <c r="DE12" s="66">
        <f t="shared" si="38"/>
        <v>0</v>
      </c>
      <c r="DF12" s="66">
        <f t="shared" si="39"/>
        <v>0</v>
      </c>
      <c r="DG12" s="66">
        <f t="shared" si="40"/>
        <v>0</v>
      </c>
      <c r="DH12" s="66">
        <f t="shared" si="41"/>
        <v>0</v>
      </c>
      <c r="DI12" s="66"/>
      <c r="DJ12" s="66">
        <f t="shared" si="42"/>
        <v>0</v>
      </c>
      <c r="DK12" s="66">
        <f t="shared" si="43"/>
        <v>0</v>
      </c>
      <c r="DL12" s="66">
        <f t="shared" si="44"/>
        <v>0</v>
      </c>
      <c r="DN12" s="5">
        <f t="shared" si="45"/>
        <v>10000000</v>
      </c>
      <c r="DO12" s="5">
        <f t="shared" si="46"/>
        <v>10000000</v>
      </c>
      <c r="DP12" s="5">
        <f t="shared" si="47"/>
        <v>10000000</v>
      </c>
    </row>
    <row r="13" spans="1:120" ht="75" x14ac:dyDescent="0.25">
      <c r="A13" s="117"/>
      <c r="B13" s="132" t="s">
        <v>303</v>
      </c>
      <c r="C13" s="103" t="s">
        <v>302</v>
      </c>
      <c r="D13" s="69" t="s">
        <v>301</v>
      </c>
      <c r="E13" s="82">
        <v>510</v>
      </c>
      <c r="F13" s="67" t="s">
        <v>300</v>
      </c>
      <c r="G13" s="66">
        <f t="shared" si="0"/>
        <v>223801036</v>
      </c>
      <c r="H13" s="66"/>
      <c r="I13" s="66"/>
      <c r="J13" s="66"/>
      <c r="K13" s="66"/>
      <c r="L13" s="66">
        <v>160000000</v>
      </c>
      <c r="M13" s="66">
        <v>14004396</v>
      </c>
      <c r="N13" s="66"/>
      <c r="O13" s="66"/>
      <c r="P13" s="66"/>
      <c r="Q13" s="66"/>
      <c r="R13" s="66"/>
      <c r="S13" s="66"/>
      <c r="T13" s="66"/>
      <c r="U13" s="66">
        <v>1796640</v>
      </c>
      <c r="V13" s="66"/>
      <c r="W13" s="66"/>
      <c r="X13" s="66"/>
      <c r="Y13" s="66"/>
      <c r="Z13" s="66"/>
      <c r="AA13" s="66">
        <v>48000000</v>
      </c>
      <c r="AC13" s="22">
        <f t="shared" si="1"/>
        <v>0.98554318577863953</v>
      </c>
      <c r="AD13" s="66">
        <f t="shared" si="2"/>
        <v>220565586</v>
      </c>
      <c r="AE13" s="66"/>
      <c r="AF13" s="66"/>
      <c r="AG13" s="66"/>
      <c r="AH13" s="66"/>
      <c r="AI13" s="66">
        <v>160000000</v>
      </c>
      <c r="AJ13" s="66">
        <f>+'[5]FEBRERO 2016'!$P$697</f>
        <v>14004396</v>
      </c>
      <c r="AK13" s="66"/>
      <c r="AL13" s="66"/>
      <c r="AM13" s="66"/>
      <c r="AN13" s="66"/>
      <c r="AO13" s="66"/>
      <c r="AP13" s="66"/>
      <c r="AQ13" s="66"/>
      <c r="AR13" s="66">
        <f>+'[5]FEBRERO 2016'!$X$699</f>
        <v>1796640</v>
      </c>
      <c r="AS13" s="66"/>
      <c r="AT13" s="66"/>
      <c r="AU13" s="66"/>
      <c r="AV13" s="66"/>
      <c r="AW13" s="66"/>
      <c r="AX13" s="66">
        <f>+'[3]ABRIL 2016'!$AG$1142</f>
        <v>44764550</v>
      </c>
      <c r="AY13" s="22">
        <f t="shared" si="3"/>
        <v>1.445681422136047E-2</v>
      </c>
      <c r="AZ13" s="66">
        <f t="shared" si="4"/>
        <v>3235450</v>
      </c>
      <c r="BA13" s="66">
        <f t="shared" si="48"/>
        <v>0</v>
      </c>
      <c r="BB13" s="66">
        <f t="shared" si="49"/>
        <v>0</v>
      </c>
      <c r="BC13" s="66">
        <f t="shared" si="6"/>
        <v>0</v>
      </c>
      <c r="BD13" s="66">
        <f t="shared" si="7"/>
        <v>0</v>
      </c>
      <c r="BE13" s="66">
        <f t="shared" si="8"/>
        <v>0</v>
      </c>
      <c r="BF13" s="66">
        <f t="shared" si="9"/>
        <v>0</v>
      </c>
      <c r="BG13" s="66">
        <f t="shared" si="10"/>
        <v>0</v>
      </c>
      <c r="BH13" s="66">
        <f t="shared" si="11"/>
        <v>0</v>
      </c>
      <c r="BI13" s="66">
        <f t="shared" si="12"/>
        <v>0</v>
      </c>
      <c r="BJ13" s="66">
        <f t="shared" si="13"/>
        <v>0</v>
      </c>
      <c r="BK13" s="66">
        <f t="shared" si="14"/>
        <v>0</v>
      </c>
      <c r="BL13" s="66">
        <f t="shared" si="15"/>
        <v>0</v>
      </c>
      <c r="BM13" s="66">
        <f t="shared" si="16"/>
        <v>0</v>
      </c>
      <c r="BN13" s="66">
        <f t="shared" si="17"/>
        <v>0</v>
      </c>
      <c r="BO13" s="66">
        <f t="shared" si="18"/>
        <v>0</v>
      </c>
      <c r="BP13" s="66">
        <f t="shared" si="19"/>
        <v>0</v>
      </c>
      <c r="BQ13" s="66"/>
      <c r="BR13" s="66"/>
      <c r="BS13" s="66">
        <f t="shared" si="20"/>
        <v>0</v>
      </c>
      <c r="BT13" s="66">
        <f t="shared" si="21"/>
        <v>3235450</v>
      </c>
      <c r="BU13" s="22">
        <f t="shared" si="22"/>
        <v>0.89849812848944988</v>
      </c>
      <c r="BV13" s="66">
        <f t="shared" si="23"/>
        <v>201084812</v>
      </c>
      <c r="BW13" s="66"/>
      <c r="BX13" s="66"/>
      <c r="BY13" s="66"/>
      <c r="BZ13" s="66"/>
      <c r="CA13" s="66">
        <f>+'[1]MAYO 2016'!$H$1317+'[1]MAYO 2016'!$H$1319+'[1]MAYO 2016'!$H$1321+'[1]MAYO 2016'!$H$1323+'[1]MAYO 2016'!$H$1329+'[1]MAYO 2016'!$H$1331+'[1]MAYO 2016'!$H$1345+'[1]MAYO 2016'!$H$1357</f>
        <v>140981718</v>
      </c>
      <c r="CB13" s="66">
        <f>+'[1]MAYO 2016'!$H$1359</f>
        <v>14004396</v>
      </c>
      <c r="CC13" s="66"/>
      <c r="CD13" s="66"/>
      <c r="CE13" s="66"/>
      <c r="CF13" s="66"/>
      <c r="CG13" s="66"/>
      <c r="CH13" s="66"/>
      <c r="CI13" s="66"/>
      <c r="CJ13" s="66">
        <f>+'[1]MAYO 2016'!$H$1361</f>
        <v>1796640</v>
      </c>
      <c r="CK13" s="66"/>
      <c r="CL13" s="66"/>
      <c r="CM13" s="66"/>
      <c r="CN13" s="66"/>
      <c r="CO13" s="66"/>
      <c r="CP13" s="66">
        <f>+'[1]MAYO 2016'!$H$1325+'[1]MAYO 2016'!$H$1333+'[1]MAYO 2016'!$H$1336+'[1]MAYO 2016'!$H$1340+'[1]MAYO 2016'!$H$1342+'[1]MAYO 2016'!$H$1344+'[1]MAYO 2016'!$H$1354+'[1]MAYO 2016'!$H$1355+'[1]MAYO 2016'!$H$1363+'[1]MAYO 2016'!$H$1366+'[1]MAYO 2016'!$H$1367</f>
        <v>44302058</v>
      </c>
      <c r="CQ13" s="22">
        <f t="shared" si="24"/>
        <v>0.10150187151055012</v>
      </c>
      <c r="CR13" s="66">
        <f t="shared" si="25"/>
        <v>22716224</v>
      </c>
      <c r="CS13" s="66">
        <f t="shared" si="26"/>
        <v>0</v>
      </c>
      <c r="CT13" s="66">
        <f t="shared" si="27"/>
        <v>0</v>
      </c>
      <c r="CU13" s="66">
        <f t="shared" si="28"/>
        <v>0</v>
      </c>
      <c r="CV13" s="66">
        <f t="shared" si="29"/>
        <v>0</v>
      </c>
      <c r="CW13" s="66">
        <f t="shared" si="30"/>
        <v>19018282</v>
      </c>
      <c r="CX13" s="66">
        <f t="shared" si="31"/>
        <v>0</v>
      </c>
      <c r="CY13" s="66">
        <f t="shared" si="32"/>
        <v>0</v>
      </c>
      <c r="CZ13" s="66">
        <f t="shared" si="33"/>
        <v>0</v>
      </c>
      <c r="DA13" s="66">
        <f t="shared" si="34"/>
        <v>0</v>
      </c>
      <c r="DB13" s="66">
        <f t="shared" si="35"/>
        <v>0</v>
      </c>
      <c r="DC13" s="66">
        <f t="shared" si="36"/>
        <v>0</v>
      </c>
      <c r="DD13" s="66">
        <f t="shared" si="37"/>
        <v>0</v>
      </c>
      <c r="DE13" s="66">
        <f t="shared" si="38"/>
        <v>0</v>
      </c>
      <c r="DF13" s="66">
        <f t="shared" si="39"/>
        <v>0</v>
      </c>
      <c r="DG13" s="66">
        <f t="shared" si="40"/>
        <v>0</v>
      </c>
      <c r="DH13" s="66">
        <f t="shared" si="41"/>
        <v>0</v>
      </c>
      <c r="DI13" s="66"/>
      <c r="DJ13" s="66">
        <f t="shared" si="42"/>
        <v>0</v>
      </c>
      <c r="DK13" s="66">
        <f t="shared" si="43"/>
        <v>0</v>
      </c>
      <c r="DL13" s="66">
        <f t="shared" si="44"/>
        <v>3697942</v>
      </c>
      <c r="DN13" s="5">
        <f t="shared" si="45"/>
        <v>223801036</v>
      </c>
      <c r="DO13" s="5">
        <f t="shared" si="46"/>
        <v>223801036</v>
      </c>
      <c r="DP13" s="5">
        <f t="shared" si="47"/>
        <v>223801036</v>
      </c>
    </row>
    <row r="14" spans="1:120" ht="54.75" customHeight="1" x14ac:dyDescent="0.25">
      <c r="A14" s="117"/>
      <c r="B14" s="251" t="s">
        <v>299</v>
      </c>
      <c r="C14" s="103" t="s">
        <v>298</v>
      </c>
      <c r="D14" s="69" t="s">
        <v>291</v>
      </c>
      <c r="E14" s="82">
        <v>510</v>
      </c>
      <c r="F14" s="67" t="s">
        <v>287</v>
      </c>
      <c r="G14" s="66">
        <f t="shared" si="0"/>
        <v>65000000</v>
      </c>
      <c r="H14" s="66"/>
      <c r="I14" s="66"/>
      <c r="J14" s="66"/>
      <c r="K14" s="66"/>
      <c r="L14" s="66">
        <v>65000000</v>
      </c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C14" s="22">
        <f t="shared" si="1"/>
        <v>0.59530578461538464</v>
      </c>
      <c r="AD14" s="66">
        <f t="shared" si="2"/>
        <v>38694876</v>
      </c>
      <c r="AE14" s="66"/>
      <c r="AF14" s="66"/>
      <c r="AG14" s="66"/>
      <c r="AH14" s="66"/>
      <c r="AI14" s="66">
        <f>+'[1]MAYO 2016'!$O$1372</f>
        <v>38694876</v>
      </c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22">
        <f t="shared" si="3"/>
        <v>0.40469421538461536</v>
      </c>
      <c r="AZ14" s="66">
        <f t="shared" si="4"/>
        <v>26305124</v>
      </c>
      <c r="BA14" s="66">
        <f t="shared" si="48"/>
        <v>0</v>
      </c>
      <c r="BB14" s="66">
        <f t="shared" si="49"/>
        <v>0</v>
      </c>
      <c r="BC14" s="66">
        <f t="shared" si="6"/>
        <v>0</v>
      </c>
      <c r="BD14" s="66">
        <f t="shared" si="7"/>
        <v>0</v>
      </c>
      <c r="BE14" s="66">
        <f t="shared" si="8"/>
        <v>26305124</v>
      </c>
      <c r="BF14" s="66">
        <f t="shared" si="9"/>
        <v>0</v>
      </c>
      <c r="BG14" s="66">
        <f t="shared" si="10"/>
        <v>0</v>
      </c>
      <c r="BH14" s="66">
        <f t="shared" si="11"/>
        <v>0</v>
      </c>
      <c r="BI14" s="66">
        <f t="shared" si="12"/>
        <v>0</v>
      </c>
      <c r="BJ14" s="66">
        <f t="shared" si="13"/>
        <v>0</v>
      </c>
      <c r="BK14" s="66">
        <f t="shared" si="14"/>
        <v>0</v>
      </c>
      <c r="BL14" s="66">
        <f t="shared" si="15"/>
        <v>0</v>
      </c>
      <c r="BM14" s="66">
        <f t="shared" si="16"/>
        <v>0</v>
      </c>
      <c r="BN14" s="66">
        <f t="shared" si="17"/>
        <v>0</v>
      </c>
      <c r="BO14" s="66">
        <f t="shared" si="18"/>
        <v>0</v>
      </c>
      <c r="BP14" s="66">
        <f t="shared" si="19"/>
        <v>0</v>
      </c>
      <c r="BQ14" s="66"/>
      <c r="BR14" s="66">
        <f>+Y14-AV14</f>
        <v>0</v>
      </c>
      <c r="BS14" s="66">
        <f t="shared" si="20"/>
        <v>0</v>
      </c>
      <c r="BT14" s="66">
        <f t="shared" si="21"/>
        <v>0</v>
      </c>
      <c r="BU14" s="22">
        <f t="shared" si="22"/>
        <v>0.53384095384615382</v>
      </c>
      <c r="BV14" s="66">
        <f t="shared" si="23"/>
        <v>34699662</v>
      </c>
      <c r="BW14" s="66"/>
      <c r="BX14" s="66"/>
      <c r="BY14" s="66"/>
      <c r="BZ14" s="66"/>
      <c r="CA14" s="66">
        <f>+'[1]MAYO 2016'!$H$1370</f>
        <v>34699662</v>
      </c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22">
        <f t="shared" si="24"/>
        <v>0.46615904615384618</v>
      </c>
      <c r="CR14" s="66">
        <f t="shared" si="25"/>
        <v>30300338</v>
      </c>
      <c r="CS14" s="66">
        <f t="shared" si="26"/>
        <v>0</v>
      </c>
      <c r="CT14" s="66">
        <f t="shared" si="27"/>
        <v>0</v>
      </c>
      <c r="CU14" s="66">
        <f t="shared" si="28"/>
        <v>0</v>
      </c>
      <c r="CV14" s="66">
        <f t="shared" si="29"/>
        <v>0</v>
      </c>
      <c r="CW14" s="66">
        <f t="shared" si="30"/>
        <v>30300338</v>
      </c>
      <c r="CX14" s="66">
        <f t="shared" si="31"/>
        <v>0</v>
      </c>
      <c r="CY14" s="66">
        <f t="shared" si="32"/>
        <v>0</v>
      </c>
      <c r="CZ14" s="66">
        <f t="shared" si="33"/>
        <v>0</v>
      </c>
      <c r="DA14" s="66">
        <f t="shared" si="34"/>
        <v>0</v>
      </c>
      <c r="DB14" s="66">
        <f t="shared" si="35"/>
        <v>0</v>
      </c>
      <c r="DC14" s="66">
        <f t="shared" si="36"/>
        <v>0</v>
      </c>
      <c r="DD14" s="66">
        <f t="shared" si="37"/>
        <v>0</v>
      </c>
      <c r="DE14" s="66">
        <f t="shared" si="38"/>
        <v>0</v>
      </c>
      <c r="DF14" s="66">
        <f t="shared" si="39"/>
        <v>0</v>
      </c>
      <c r="DG14" s="66">
        <f t="shared" si="40"/>
        <v>0</v>
      </c>
      <c r="DH14" s="66">
        <f t="shared" si="41"/>
        <v>0</v>
      </c>
      <c r="DI14" s="66"/>
      <c r="DJ14" s="66">
        <f t="shared" si="42"/>
        <v>0</v>
      </c>
      <c r="DK14" s="66">
        <f t="shared" si="43"/>
        <v>0</v>
      </c>
      <c r="DL14" s="66">
        <f t="shared" si="44"/>
        <v>0</v>
      </c>
      <c r="DN14" s="5">
        <f t="shared" si="45"/>
        <v>65000000</v>
      </c>
      <c r="DO14" s="5">
        <f t="shared" si="46"/>
        <v>65000000</v>
      </c>
      <c r="DP14" s="5">
        <f t="shared" si="47"/>
        <v>65000000</v>
      </c>
    </row>
    <row r="15" spans="1:120" ht="49.5" customHeight="1" x14ac:dyDescent="0.25">
      <c r="A15" s="117"/>
      <c r="B15" s="261"/>
      <c r="C15" s="103" t="s">
        <v>297</v>
      </c>
      <c r="D15" s="69" t="s">
        <v>296</v>
      </c>
      <c r="E15" s="82">
        <v>510</v>
      </c>
      <c r="F15" s="67" t="s">
        <v>287</v>
      </c>
      <c r="G15" s="66">
        <f t="shared" si="0"/>
        <v>32000000</v>
      </c>
      <c r="H15" s="66"/>
      <c r="I15" s="66"/>
      <c r="J15" s="66"/>
      <c r="K15" s="66"/>
      <c r="L15" s="66">
        <v>1568554</v>
      </c>
      <c r="M15" s="66"/>
      <c r="N15" s="66"/>
      <c r="O15" s="66"/>
      <c r="P15" s="66"/>
      <c r="Q15" s="66"/>
      <c r="R15" s="66"/>
      <c r="S15" s="66"/>
      <c r="T15" s="66">
        <v>30431446</v>
      </c>
      <c r="U15" s="66"/>
      <c r="V15" s="66"/>
      <c r="W15" s="66"/>
      <c r="X15" s="66"/>
      <c r="Y15" s="66"/>
      <c r="Z15" s="66"/>
      <c r="AA15" s="66"/>
      <c r="AC15" s="22">
        <f t="shared" si="1"/>
        <v>0.76304484375000003</v>
      </c>
      <c r="AD15" s="66">
        <f t="shared" si="2"/>
        <v>24417435</v>
      </c>
      <c r="AE15" s="66"/>
      <c r="AF15" s="66"/>
      <c r="AG15" s="66"/>
      <c r="AH15" s="66"/>
      <c r="AI15" s="66">
        <f>+'[1]MAYO 2016'!$O$1393</f>
        <v>1550000</v>
      </c>
      <c r="AJ15" s="66"/>
      <c r="AK15" s="66"/>
      <c r="AL15" s="66"/>
      <c r="AM15" s="66"/>
      <c r="AN15" s="66"/>
      <c r="AO15" s="66"/>
      <c r="AP15" s="66"/>
      <c r="AQ15" s="66">
        <f>+'[1]MAYO 2016'!$W$1393</f>
        <v>22867435</v>
      </c>
      <c r="AR15" s="66"/>
      <c r="AS15" s="66"/>
      <c r="AT15" s="66"/>
      <c r="AU15" s="66"/>
      <c r="AV15" s="66"/>
      <c r="AW15" s="66"/>
      <c r="AX15" s="66"/>
      <c r="AY15" s="22">
        <f t="shared" si="3"/>
        <v>0.23695515624999997</v>
      </c>
      <c r="AZ15" s="66">
        <f t="shared" si="4"/>
        <v>7582565</v>
      </c>
      <c r="BA15" s="66">
        <f t="shared" si="48"/>
        <v>0</v>
      </c>
      <c r="BB15" s="66">
        <f t="shared" si="49"/>
        <v>0</v>
      </c>
      <c r="BC15" s="66">
        <f t="shared" si="6"/>
        <v>0</v>
      </c>
      <c r="BD15" s="66">
        <f t="shared" si="7"/>
        <v>0</v>
      </c>
      <c r="BE15" s="66">
        <f t="shared" si="8"/>
        <v>18554</v>
      </c>
      <c r="BF15" s="66">
        <f t="shared" si="9"/>
        <v>0</v>
      </c>
      <c r="BG15" s="66">
        <f t="shared" si="10"/>
        <v>0</v>
      </c>
      <c r="BH15" s="66">
        <f t="shared" si="11"/>
        <v>0</v>
      </c>
      <c r="BI15" s="66">
        <f t="shared" si="12"/>
        <v>0</v>
      </c>
      <c r="BJ15" s="66">
        <f t="shared" si="13"/>
        <v>0</v>
      </c>
      <c r="BK15" s="66">
        <f t="shared" si="14"/>
        <v>0</v>
      </c>
      <c r="BL15" s="66">
        <f t="shared" si="15"/>
        <v>0</v>
      </c>
      <c r="BM15" s="66">
        <f t="shared" si="16"/>
        <v>7564011</v>
      </c>
      <c r="BN15" s="66">
        <f t="shared" si="17"/>
        <v>0</v>
      </c>
      <c r="BO15" s="66">
        <f t="shared" si="18"/>
        <v>0</v>
      </c>
      <c r="BP15" s="66">
        <f t="shared" si="19"/>
        <v>0</v>
      </c>
      <c r="BQ15" s="66"/>
      <c r="BR15" s="66"/>
      <c r="BS15" s="66">
        <f t="shared" si="20"/>
        <v>0</v>
      </c>
      <c r="BT15" s="66">
        <f t="shared" si="21"/>
        <v>0</v>
      </c>
      <c r="BU15" s="22">
        <f t="shared" si="22"/>
        <v>0.76271571874999999</v>
      </c>
      <c r="BV15" s="66">
        <f t="shared" si="23"/>
        <v>24406903</v>
      </c>
      <c r="BW15" s="66"/>
      <c r="BX15" s="66"/>
      <c r="BY15" s="66"/>
      <c r="BZ15" s="66"/>
      <c r="CA15" s="66">
        <f>+'[1]MAYO 2016'!$O$1397</f>
        <v>1550000</v>
      </c>
      <c r="CB15" s="66"/>
      <c r="CC15" s="66"/>
      <c r="CD15" s="66"/>
      <c r="CE15" s="66"/>
      <c r="CF15" s="66"/>
      <c r="CG15" s="66"/>
      <c r="CH15" s="66"/>
      <c r="CI15" s="66">
        <f>+'[1]MAYO 2016'!$H$1394+'[1]MAYO 2016'!$H$1396+'[1]MAYO 2016'!$H$1398+'[1]MAYO 2016'!$H$1399</f>
        <v>22856903</v>
      </c>
      <c r="CJ15" s="66"/>
      <c r="CK15" s="66"/>
      <c r="CL15" s="66"/>
      <c r="CM15" s="66"/>
      <c r="CN15" s="66"/>
      <c r="CO15" s="66"/>
      <c r="CP15" s="66"/>
      <c r="CQ15" s="22">
        <f t="shared" si="24"/>
        <v>0.23728428125000001</v>
      </c>
      <c r="CR15" s="66">
        <f t="shared" si="25"/>
        <v>7593097</v>
      </c>
      <c r="CS15" s="66">
        <f t="shared" si="26"/>
        <v>0</v>
      </c>
      <c r="CT15" s="66">
        <f t="shared" si="27"/>
        <v>0</v>
      </c>
      <c r="CU15" s="66">
        <f t="shared" si="28"/>
        <v>0</v>
      </c>
      <c r="CV15" s="66">
        <f t="shared" si="29"/>
        <v>0</v>
      </c>
      <c r="CW15" s="66">
        <f t="shared" si="30"/>
        <v>18554</v>
      </c>
      <c r="CX15" s="66">
        <f t="shared" si="31"/>
        <v>0</v>
      </c>
      <c r="CY15" s="66">
        <f t="shared" si="32"/>
        <v>0</v>
      </c>
      <c r="CZ15" s="66">
        <f t="shared" si="33"/>
        <v>0</v>
      </c>
      <c r="DA15" s="66">
        <f t="shared" si="34"/>
        <v>0</v>
      </c>
      <c r="DB15" s="66">
        <f t="shared" si="35"/>
        <v>0</v>
      </c>
      <c r="DC15" s="66">
        <f t="shared" si="36"/>
        <v>0</v>
      </c>
      <c r="DD15" s="66">
        <f t="shared" si="37"/>
        <v>0</v>
      </c>
      <c r="DE15" s="66">
        <f t="shared" si="38"/>
        <v>7574543</v>
      </c>
      <c r="DF15" s="66">
        <f t="shared" si="39"/>
        <v>0</v>
      </c>
      <c r="DG15" s="66">
        <f t="shared" si="40"/>
        <v>0</v>
      </c>
      <c r="DH15" s="66">
        <f t="shared" si="41"/>
        <v>0</v>
      </c>
      <c r="DI15" s="66"/>
      <c r="DJ15" s="66">
        <f t="shared" si="42"/>
        <v>0</v>
      </c>
      <c r="DK15" s="66">
        <f t="shared" si="43"/>
        <v>0</v>
      </c>
      <c r="DL15" s="66">
        <f t="shared" si="44"/>
        <v>0</v>
      </c>
      <c r="DN15" s="5">
        <f t="shared" si="45"/>
        <v>32000000</v>
      </c>
      <c r="DO15" s="5">
        <f t="shared" si="46"/>
        <v>32000000</v>
      </c>
      <c r="DP15" s="5">
        <f t="shared" si="47"/>
        <v>32000000</v>
      </c>
    </row>
    <row r="16" spans="1:120" ht="37.5" customHeight="1" x14ac:dyDescent="0.25">
      <c r="A16" s="117"/>
      <c r="B16" s="252"/>
      <c r="C16" s="103" t="s">
        <v>295</v>
      </c>
      <c r="D16" s="69" t="s">
        <v>294</v>
      </c>
      <c r="E16" s="82">
        <v>510</v>
      </c>
      <c r="F16" s="67" t="s">
        <v>41</v>
      </c>
      <c r="G16" s="66">
        <f t="shared" si="0"/>
        <v>4000000</v>
      </c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>
        <v>4000000</v>
      </c>
      <c r="AC16" s="22">
        <f t="shared" si="1"/>
        <v>0</v>
      </c>
      <c r="AD16" s="66">
        <f t="shared" si="2"/>
        <v>0</v>
      </c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22">
        <f t="shared" si="3"/>
        <v>1</v>
      </c>
      <c r="AZ16" s="66">
        <f t="shared" si="4"/>
        <v>4000000</v>
      </c>
      <c r="BA16" s="66">
        <f t="shared" si="48"/>
        <v>0</v>
      </c>
      <c r="BB16" s="66">
        <f t="shared" si="49"/>
        <v>0</v>
      </c>
      <c r="BC16" s="66">
        <f t="shared" si="6"/>
        <v>0</v>
      </c>
      <c r="BD16" s="66">
        <f t="shared" si="7"/>
        <v>0</v>
      </c>
      <c r="BE16" s="66">
        <f t="shared" si="8"/>
        <v>0</v>
      </c>
      <c r="BF16" s="66">
        <f t="shared" si="9"/>
        <v>0</v>
      </c>
      <c r="BG16" s="66">
        <f t="shared" si="10"/>
        <v>0</v>
      </c>
      <c r="BH16" s="66">
        <f t="shared" si="11"/>
        <v>0</v>
      </c>
      <c r="BI16" s="66">
        <f t="shared" si="12"/>
        <v>0</v>
      </c>
      <c r="BJ16" s="66">
        <f t="shared" si="13"/>
        <v>0</v>
      </c>
      <c r="BK16" s="66">
        <f t="shared" si="14"/>
        <v>0</v>
      </c>
      <c r="BL16" s="66">
        <f t="shared" si="15"/>
        <v>0</v>
      </c>
      <c r="BM16" s="66">
        <f t="shared" si="16"/>
        <v>0</v>
      </c>
      <c r="BN16" s="66">
        <f t="shared" si="17"/>
        <v>0</v>
      </c>
      <c r="BO16" s="66">
        <f t="shared" si="18"/>
        <v>0</v>
      </c>
      <c r="BP16" s="66">
        <f t="shared" si="19"/>
        <v>0</v>
      </c>
      <c r="BQ16" s="66"/>
      <c r="BR16" s="66"/>
      <c r="BS16" s="66">
        <f t="shared" si="20"/>
        <v>0</v>
      </c>
      <c r="BT16" s="66">
        <f t="shared" si="21"/>
        <v>4000000</v>
      </c>
      <c r="BU16" s="22">
        <f t="shared" si="22"/>
        <v>0</v>
      </c>
      <c r="BV16" s="66">
        <f t="shared" si="23"/>
        <v>0</v>
      </c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22">
        <f t="shared" si="24"/>
        <v>1</v>
      </c>
      <c r="CR16" s="66">
        <f t="shared" si="25"/>
        <v>4000000</v>
      </c>
      <c r="CS16" s="66">
        <f t="shared" si="26"/>
        <v>0</v>
      </c>
      <c r="CT16" s="66">
        <f t="shared" si="27"/>
        <v>0</v>
      </c>
      <c r="CU16" s="66">
        <f t="shared" si="28"/>
        <v>0</v>
      </c>
      <c r="CV16" s="66">
        <f t="shared" si="29"/>
        <v>0</v>
      </c>
      <c r="CW16" s="66">
        <f t="shared" si="30"/>
        <v>0</v>
      </c>
      <c r="CX16" s="66">
        <f t="shared" si="31"/>
        <v>0</v>
      </c>
      <c r="CY16" s="66">
        <f t="shared" si="32"/>
        <v>0</v>
      </c>
      <c r="CZ16" s="66">
        <f t="shared" si="33"/>
        <v>0</v>
      </c>
      <c r="DA16" s="66">
        <f t="shared" si="34"/>
        <v>0</v>
      </c>
      <c r="DB16" s="66">
        <f t="shared" si="35"/>
        <v>0</v>
      </c>
      <c r="DC16" s="66">
        <f t="shared" si="36"/>
        <v>0</v>
      </c>
      <c r="DD16" s="66">
        <f t="shared" si="37"/>
        <v>0</v>
      </c>
      <c r="DE16" s="66">
        <f t="shared" si="38"/>
        <v>0</v>
      </c>
      <c r="DF16" s="66">
        <f t="shared" si="39"/>
        <v>0</v>
      </c>
      <c r="DG16" s="66">
        <f t="shared" si="40"/>
        <v>0</v>
      </c>
      <c r="DH16" s="66">
        <f t="shared" si="41"/>
        <v>0</v>
      </c>
      <c r="DI16" s="66"/>
      <c r="DJ16" s="66">
        <f t="shared" si="42"/>
        <v>0</v>
      </c>
      <c r="DK16" s="66">
        <f t="shared" si="43"/>
        <v>0</v>
      </c>
      <c r="DL16" s="66">
        <f t="shared" si="44"/>
        <v>4000000</v>
      </c>
      <c r="DN16" s="5">
        <f t="shared" si="45"/>
        <v>4000000</v>
      </c>
      <c r="DO16" s="5">
        <f t="shared" si="46"/>
        <v>4000000</v>
      </c>
      <c r="DP16" s="5">
        <f t="shared" si="47"/>
        <v>4000000</v>
      </c>
    </row>
    <row r="17" spans="1:121" ht="61.5" customHeight="1" x14ac:dyDescent="0.25">
      <c r="A17" s="117"/>
      <c r="B17" s="130" t="s">
        <v>293</v>
      </c>
      <c r="C17" s="103" t="s">
        <v>292</v>
      </c>
      <c r="D17" s="69" t="s">
        <v>291</v>
      </c>
      <c r="E17" s="82">
        <v>510</v>
      </c>
      <c r="F17" s="67" t="s">
        <v>287</v>
      </c>
      <c r="G17" s="66">
        <f t="shared" si="0"/>
        <v>0</v>
      </c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C17" s="22" t="e">
        <f t="shared" si="1"/>
        <v>#DIV/0!</v>
      </c>
      <c r="AD17" s="66">
        <f t="shared" si="2"/>
        <v>0</v>
      </c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22" t="e">
        <f t="shared" si="3"/>
        <v>#DIV/0!</v>
      </c>
      <c r="AZ17" s="66">
        <f t="shared" si="4"/>
        <v>0</v>
      </c>
      <c r="BA17" s="66">
        <f t="shared" si="48"/>
        <v>0</v>
      </c>
      <c r="BB17" s="66">
        <f t="shared" ref="BB17:BP17" si="50">+I17</f>
        <v>0</v>
      </c>
      <c r="BC17" s="66">
        <f t="shared" si="50"/>
        <v>0</v>
      </c>
      <c r="BD17" s="66">
        <f t="shared" si="50"/>
        <v>0</v>
      </c>
      <c r="BE17" s="66">
        <f t="shared" si="50"/>
        <v>0</v>
      </c>
      <c r="BF17" s="66">
        <f t="shared" si="50"/>
        <v>0</v>
      </c>
      <c r="BG17" s="66">
        <f t="shared" si="50"/>
        <v>0</v>
      </c>
      <c r="BH17" s="66">
        <f t="shared" si="50"/>
        <v>0</v>
      </c>
      <c r="BI17" s="66">
        <f t="shared" si="50"/>
        <v>0</v>
      </c>
      <c r="BJ17" s="66">
        <f t="shared" si="50"/>
        <v>0</v>
      </c>
      <c r="BK17" s="66">
        <f t="shared" si="50"/>
        <v>0</v>
      </c>
      <c r="BL17" s="66">
        <f t="shared" si="50"/>
        <v>0</v>
      </c>
      <c r="BM17" s="66">
        <f t="shared" si="50"/>
        <v>0</v>
      </c>
      <c r="BN17" s="66">
        <f t="shared" si="50"/>
        <v>0</v>
      </c>
      <c r="BO17" s="66">
        <f t="shared" si="50"/>
        <v>0</v>
      </c>
      <c r="BP17" s="66">
        <f t="shared" si="50"/>
        <v>0</v>
      </c>
      <c r="BQ17" s="66"/>
      <c r="BR17" s="66">
        <f>+Y17</f>
        <v>0</v>
      </c>
      <c r="BS17" s="66">
        <f>+Z17</f>
        <v>0</v>
      </c>
      <c r="BT17" s="66">
        <f>+AA17</f>
        <v>0</v>
      </c>
      <c r="BU17" s="22" t="e">
        <f t="shared" si="22"/>
        <v>#DIV/0!</v>
      </c>
      <c r="BV17" s="66">
        <f t="shared" si="23"/>
        <v>0</v>
      </c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22" t="e">
        <f t="shared" si="24"/>
        <v>#DIV/0!</v>
      </c>
      <c r="CR17" s="66">
        <f t="shared" si="25"/>
        <v>0</v>
      </c>
      <c r="CS17" s="66">
        <f t="shared" si="26"/>
        <v>0</v>
      </c>
      <c r="CT17" s="66">
        <f t="shared" si="27"/>
        <v>0</v>
      </c>
      <c r="CU17" s="66">
        <f t="shared" si="28"/>
        <v>0</v>
      </c>
      <c r="CV17" s="66">
        <f t="shared" si="29"/>
        <v>0</v>
      </c>
      <c r="CW17" s="66">
        <f t="shared" si="30"/>
        <v>0</v>
      </c>
      <c r="CX17" s="66">
        <f t="shared" si="31"/>
        <v>0</v>
      </c>
      <c r="CY17" s="66">
        <f t="shared" si="32"/>
        <v>0</v>
      </c>
      <c r="CZ17" s="66">
        <f>O17-CD17</f>
        <v>0</v>
      </c>
      <c r="DA17" s="66">
        <f>P17-CE17</f>
        <v>0</v>
      </c>
      <c r="DB17" s="66">
        <f>Q17-CF17</f>
        <v>0</v>
      </c>
      <c r="DC17" s="66">
        <f t="shared" si="36"/>
        <v>0</v>
      </c>
      <c r="DD17" s="66">
        <f t="shared" si="37"/>
        <v>0</v>
      </c>
      <c r="DE17" s="66">
        <f t="shared" si="38"/>
        <v>0</v>
      </c>
      <c r="DF17" s="66">
        <f>U17-CJ17</f>
        <v>0</v>
      </c>
      <c r="DG17" s="66">
        <f>V17-CK17</f>
        <v>0</v>
      </c>
      <c r="DH17" s="66">
        <f>W17-CL17</f>
        <v>0</v>
      </c>
      <c r="DI17" s="66"/>
      <c r="DJ17" s="66">
        <f>Y17-CN17</f>
        <v>0</v>
      </c>
      <c r="DK17" s="66">
        <f>Z17-CO17</f>
        <v>0</v>
      </c>
      <c r="DL17" s="66">
        <f>AA17-CP17</f>
        <v>0</v>
      </c>
      <c r="DN17" s="5">
        <f t="shared" si="45"/>
        <v>0</v>
      </c>
      <c r="DO17" s="5">
        <f t="shared" si="46"/>
        <v>0</v>
      </c>
      <c r="DP17" s="5">
        <f t="shared" si="47"/>
        <v>0</v>
      </c>
    </row>
    <row r="18" spans="1:121" ht="48" customHeight="1" x14ac:dyDescent="0.25">
      <c r="A18" s="117"/>
      <c r="B18" s="251" t="s">
        <v>290</v>
      </c>
      <c r="C18" s="103" t="s">
        <v>289</v>
      </c>
      <c r="D18" s="69" t="s">
        <v>288</v>
      </c>
      <c r="E18" s="82">
        <v>510</v>
      </c>
      <c r="F18" s="67" t="s">
        <v>287</v>
      </c>
      <c r="G18" s="66">
        <f t="shared" si="0"/>
        <v>17000000</v>
      </c>
      <c r="H18" s="66"/>
      <c r="I18" s="66"/>
      <c r="J18" s="66"/>
      <c r="K18" s="66"/>
      <c r="L18" s="66">
        <v>17000000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C18" s="22">
        <f t="shared" si="1"/>
        <v>0</v>
      </c>
      <c r="AD18" s="66">
        <f t="shared" si="2"/>
        <v>0</v>
      </c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22">
        <f t="shared" si="3"/>
        <v>1</v>
      </c>
      <c r="AZ18" s="66">
        <f t="shared" si="4"/>
        <v>17000000</v>
      </c>
      <c r="BA18" s="66">
        <f t="shared" si="48"/>
        <v>0</v>
      </c>
      <c r="BB18" s="66">
        <f t="shared" ref="BB18:BD19" si="51">I18-AF18</f>
        <v>0</v>
      </c>
      <c r="BC18" s="66">
        <f t="shared" si="51"/>
        <v>0</v>
      </c>
      <c r="BD18" s="66">
        <f t="shared" si="51"/>
        <v>0</v>
      </c>
      <c r="BE18" s="66">
        <f t="shared" ref="BE18:BP19" si="52">+L18-AI18</f>
        <v>17000000</v>
      </c>
      <c r="BF18" s="66">
        <f t="shared" si="52"/>
        <v>0</v>
      </c>
      <c r="BG18" s="66">
        <f t="shared" si="52"/>
        <v>0</v>
      </c>
      <c r="BH18" s="66">
        <f t="shared" si="52"/>
        <v>0</v>
      </c>
      <c r="BI18" s="66">
        <f t="shared" si="52"/>
        <v>0</v>
      </c>
      <c r="BJ18" s="66">
        <f t="shared" si="52"/>
        <v>0</v>
      </c>
      <c r="BK18" s="66">
        <f t="shared" si="52"/>
        <v>0</v>
      </c>
      <c r="BL18" s="66">
        <f t="shared" si="52"/>
        <v>0</v>
      </c>
      <c r="BM18" s="66">
        <f t="shared" si="52"/>
        <v>0</v>
      </c>
      <c r="BN18" s="66">
        <f t="shared" si="52"/>
        <v>0</v>
      </c>
      <c r="BO18" s="66">
        <f t="shared" si="52"/>
        <v>0</v>
      </c>
      <c r="BP18" s="66">
        <f t="shared" si="52"/>
        <v>0</v>
      </c>
      <c r="BQ18" s="66"/>
      <c r="BR18" s="66"/>
      <c r="BS18" s="66">
        <f>Z18-AW18</f>
        <v>0</v>
      </c>
      <c r="BT18" s="66">
        <f>+AA18-AX18</f>
        <v>0</v>
      </c>
      <c r="BU18" s="22">
        <f t="shared" si="22"/>
        <v>0</v>
      </c>
      <c r="BV18" s="66">
        <f t="shared" si="23"/>
        <v>0</v>
      </c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22">
        <f t="shared" si="24"/>
        <v>1</v>
      </c>
      <c r="CR18" s="66">
        <f t="shared" si="25"/>
        <v>17000000</v>
      </c>
      <c r="CS18" s="66">
        <f t="shared" si="26"/>
        <v>0</v>
      </c>
      <c r="CT18" s="66">
        <f t="shared" si="27"/>
        <v>0</v>
      </c>
      <c r="CU18" s="66">
        <f t="shared" si="28"/>
        <v>0</v>
      </c>
      <c r="CV18" s="66">
        <f t="shared" si="29"/>
        <v>0</v>
      </c>
      <c r="CW18" s="66">
        <f t="shared" si="30"/>
        <v>17000000</v>
      </c>
      <c r="CX18" s="66">
        <f t="shared" si="31"/>
        <v>0</v>
      </c>
      <c r="CY18" s="66">
        <f t="shared" si="32"/>
        <v>0</v>
      </c>
      <c r="CZ18" s="66">
        <f t="shared" ref="CZ18:DB19" si="53">+O18-CD18</f>
        <v>0</v>
      </c>
      <c r="DA18" s="66">
        <f t="shared" si="53"/>
        <v>0</v>
      </c>
      <c r="DB18" s="66">
        <f t="shared" si="53"/>
        <v>0</v>
      </c>
      <c r="DC18" s="66">
        <f t="shared" si="36"/>
        <v>0</v>
      </c>
      <c r="DD18" s="66">
        <f t="shared" si="37"/>
        <v>0</v>
      </c>
      <c r="DE18" s="66">
        <f t="shared" si="38"/>
        <v>0</v>
      </c>
      <c r="DF18" s="66">
        <f t="shared" ref="DF18:DH19" si="54">+U18-CJ18</f>
        <v>0</v>
      </c>
      <c r="DG18" s="66">
        <f t="shared" si="54"/>
        <v>0</v>
      </c>
      <c r="DH18" s="66">
        <f t="shared" si="54"/>
        <v>0</v>
      </c>
      <c r="DI18" s="66"/>
      <c r="DJ18" s="66">
        <f t="shared" ref="DJ18:DL19" si="55">+Y18-CN18</f>
        <v>0</v>
      </c>
      <c r="DK18" s="66">
        <f t="shared" si="55"/>
        <v>0</v>
      </c>
      <c r="DL18" s="66">
        <f t="shared" si="55"/>
        <v>0</v>
      </c>
      <c r="DN18" s="5">
        <f t="shared" si="45"/>
        <v>17000000</v>
      </c>
      <c r="DO18" s="5">
        <f t="shared" si="46"/>
        <v>17000000</v>
      </c>
      <c r="DP18" s="5">
        <f t="shared" si="47"/>
        <v>17000000</v>
      </c>
    </row>
    <row r="19" spans="1:121" ht="28.5" customHeight="1" x14ac:dyDescent="0.25">
      <c r="A19" s="129"/>
      <c r="B19" s="252"/>
      <c r="C19" s="103" t="s">
        <v>286</v>
      </c>
      <c r="D19" s="69" t="s">
        <v>285</v>
      </c>
      <c r="E19" s="82">
        <v>510</v>
      </c>
      <c r="F19" s="67" t="s">
        <v>284</v>
      </c>
      <c r="G19" s="66">
        <f t="shared" si="0"/>
        <v>61000000</v>
      </c>
      <c r="H19" s="66"/>
      <c r="I19" s="66"/>
      <c r="J19" s="66"/>
      <c r="K19" s="66"/>
      <c r="L19" s="66">
        <v>40000000</v>
      </c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>
        <v>21000000</v>
      </c>
      <c r="AC19" s="22">
        <f t="shared" si="1"/>
        <v>0.62564786885245904</v>
      </c>
      <c r="AD19" s="66">
        <f t="shared" si="2"/>
        <v>38164520</v>
      </c>
      <c r="AE19" s="66"/>
      <c r="AF19" s="66"/>
      <c r="AG19" s="66"/>
      <c r="AH19" s="66"/>
      <c r="AI19" s="66">
        <f>+'[3]ABRIL 2016'!$O$1238</f>
        <v>38164520</v>
      </c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22">
        <f t="shared" si="3"/>
        <v>0.37435213114754096</v>
      </c>
      <c r="AZ19" s="66">
        <f t="shared" si="4"/>
        <v>22835480</v>
      </c>
      <c r="BA19" s="66">
        <f t="shared" si="48"/>
        <v>0</v>
      </c>
      <c r="BB19" s="66">
        <f t="shared" si="51"/>
        <v>0</v>
      </c>
      <c r="BC19" s="66">
        <f t="shared" si="51"/>
        <v>0</v>
      </c>
      <c r="BD19" s="66">
        <f t="shared" si="51"/>
        <v>0</v>
      </c>
      <c r="BE19" s="66">
        <f t="shared" si="52"/>
        <v>1835480</v>
      </c>
      <c r="BF19" s="66">
        <f t="shared" si="52"/>
        <v>0</v>
      </c>
      <c r="BG19" s="66">
        <f t="shared" si="52"/>
        <v>0</v>
      </c>
      <c r="BH19" s="66">
        <f t="shared" si="52"/>
        <v>0</v>
      </c>
      <c r="BI19" s="66">
        <f t="shared" si="52"/>
        <v>0</v>
      </c>
      <c r="BJ19" s="66">
        <f t="shared" si="52"/>
        <v>0</v>
      </c>
      <c r="BK19" s="66">
        <f t="shared" si="52"/>
        <v>0</v>
      </c>
      <c r="BL19" s="66">
        <f t="shared" si="52"/>
        <v>0</v>
      </c>
      <c r="BM19" s="66">
        <f t="shared" si="52"/>
        <v>0</v>
      </c>
      <c r="BN19" s="66">
        <f t="shared" si="52"/>
        <v>0</v>
      </c>
      <c r="BO19" s="66">
        <f t="shared" si="52"/>
        <v>0</v>
      </c>
      <c r="BP19" s="66">
        <f t="shared" si="52"/>
        <v>0</v>
      </c>
      <c r="BQ19" s="66"/>
      <c r="BR19" s="66"/>
      <c r="BS19" s="66">
        <f>Z19-AW19</f>
        <v>0</v>
      </c>
      <c r="BT19" s="66">
        <f>+AA19-AX19</f>
        <v>21000000</v>
      </c>
      <c r="BU19" s="22">
        <f t="shared" si="22"/>
        <v>0.60925432786885247</v>
      </c>
      <c r="BV19" s="66">
        <f t="shared" si="23"/>
        <v>37164514</v>
      </c>
      <c r="BW19" s="66"/>
      <c r="BX19" s="66"/>
      <c r="BY19" s="66"/>
      <c r="BZ19" s="66"/>
      <c r="CA19" s="66">
        <f>+'[1]MAYO 2016'!$H$1417</f>
        <v>37164514</v>
      </c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22">
        <f t="shared" si="24"/>
        <v>0.39074567213114753</v>
      </c>
      <c r="CR19" s="66">
        <f t="shared" si="25"/>
        <v>23835486</v>
      </c>
      <c r="CS19" s="66">
        <f t="shared" si="26"/>
        <v>0</v>
      </c>
      <c r="CT19" s="66">
        <f t="shared" si="27"/>
        <v>0</v>
      </c>
      <c r="CU19" s="66">
        <f t="shared" si="28"/>
        <v>0</v>
      </c>
      <c r="CV19" s="66">
        <f t="shared" si="29"/>
        <v>0</v>
      </c>
      <c r="CW19" s="66">
        <f t="shared" si="30"/>
        <v>2835486</v>
      </c>
      <c r="CX19" s="66">
        <f t="shared" si="31"/>
        <v>0</v>
      </c>
      <c r="CY19" s="66">
        <f t="shared" si="32"/>
        <v>0</v>
      </c>
      <c r="CZ19" s="66">
        <f t="shared" si="53"/>
        <v>0</v>
      </c>
      <c r="DA19" s="66">
        <f t="shared" si="53"/>
        <v>0</v>
      </c>
      <c r="DB19" s="66">
        <f t="shared" si="53"/>
        <v>0</v>
      </c>
      <c r="DC19" s="66">
        <f t="shared" si="36"/>
        <v>0</v>
      </c>
      <c r="DD19" s="66">
        <f t="shared" si="37"/>
        <v>0</v>
      </c>
      <c r="DE19" s="66">
        <f t="shared" si="38"/>
        <v>0</v>
      </c>
      <c r="DF19" s="66">
        <f t="shared" si="54"/>
        <v>0</v>
      </c>
      <c r="DG19" s="66">
        <f t="shared" si="54"/>
        <v>0</v>
      </c>
      <c r="DH19" s="66">
        <f t="shared" si="54"/>
        <v>0</v>
      </c>
      <c r="DI19" s="66"/>
      <c r="DJ19" s="66">
        <f t="shared" si="55"/>
        <v>0</v>
      </c>
      <c r="DK19" s="66">
        <f t="shared" si="55"/>
        <v>0</v>
      </c>
      <c r="DL19" s="66">
        <f t="shared" si="55"/>
        <v>21000000</v>
      </c>
      <c r="DN19" s="5">
        <f t="shared" si="45"/>
        <v>61000000</v>
      </c>
      <c r="DO19" s="5">
        <f t="shared" si="46"/>
        <v>61000000</v>
      </c>
      <c r="DP19" s="5">
        <f t="shared" si="47"/>
        <v>61000000</v>
      </c>
    </row>
    <row r="20" spans="1:121" s="4" customFormat="1" ht="22.5" customHeight="1" thickBot="1" x14ac:dyDescent="0.3">
      <c r="A20" s="128"/>
      <c r="B20" s="243" t="s">
        <v>283</v>
      </c>
      <c r="C20" s="244"/>
      <c r="D20" s="244"/>
      <c r="E20" s="245"/>
      <c r="F20" s="127"/>
      <c r="G20" s="126">
        <f t="shared" ref="G20:W20" si="56">SUM(G4:G19)</f>
        <v>1378377351</v>
      </c>
      <c r="H20" s="126">
        <f t="shared" si="56"/>
        <v>0</v>
      </c>
      <c r="I20" s="126">
        <f t="shared" si="56"/>
        <v>0</v>
      </c>
      <c r="J20" s="126">
        <f t="shared" si="56"/>
        <v>450000000</v>
      </c>
      <c r="K20" s="126">
        <f t="shared" si="56"/>
        <v>0</v>
      </c>
      <c r="L20" s="126">
        <f t="shared" si="56"/>
        <v>749568554</v>
      </c>
      <c r="M20" s="126">
        <f t="shared" si="56"/>
        <v>14004396</v>
      </c>
      <c r="N20" s="126">
        <f t="shared" si="56"/>
        <v>0</v>
      </c>
      <c r="O20" s="126">
        <f t="shared" si="56"/>
        <v>0</v>
      </c>
      <c r="P20" s="126">
        <f t="shared" si="56"/>
        <v>0</v>
      </c>
      <c r="Q20" s="126">
        <f t="shared" si="56"/>
        <v>0</v>
      </c>
      <c r="R20" s="126">
        <f t="shared" si="56"/>
        <v>0</v>
      </c>
      <c r="S20" s="126">
        <f t="shared" si="56"/>
        <v>0</v>
      </c>
      <c r="T20" s="126">
        <f t="shared" si="56"/>
        <v>30431446</v>
      </c>
      <c r="U20" s="126">
        <f t="shared" si="56"/>
        <v>1796640</v>
      </c>
      <c r="V20" s="126">
        <f t="shared" si="56"/>
        <v>0</v>
      </c>
      <c r="W20" s="126">
        <f t="shared" si="56"/>
        <v>0</v>
      </c>
      <c r="X20" s="126"/>
      <c r="Y20" s="126">
        <f>SUM(Y4:Y19)</f>
        <v>0</v>
      </c>
      <c r="Z20" s="126">
        <f>SUM(Z4:Z19)</f>
        <v>0</v>
      </c>
      <c r="AA20" s="126">
        <f>SUM(AA4:AA19)</f>
        <v>132576315</v>
      </c>
      <c r="AB20" s="125"/>
      <c r="AC20" s="62">
        <f t="shared" si="1"/>
        <v>0.50175880537955819</v>
      </c>
      <c r="AD20" s="124">
        <f>SUM(AD4:AD19)</f>
        <v>691612973</v>
      </c>
      <c r="AE20" s="124"/>
      <c r="AF20" s="124">
        <f t="shared" ref="AF20:AX20" si="57">SUM(AF4:AF19)</f>
        <v>0</v>
      </c>
      <c r="AG20" s="124">
        <f t="shared" si="57"/>
        <v>29790008</v>
      </c>
      <c r="AH20" s="124">
        <f t="shared" si="57"/>
        <v>0</v>
      </c>
      <c r="AI20" s="124">
        <f t="shared" si="57"/>
        <v>572463555</v>
      </c>
      <c r="AJ20" s="124">
        <f t="shared" si="57"/>
        <v>14004396</v>
      </c>
      <c r="AK20" s="124">
        <f t="shared" si="57"/>
        <v>0</v>
      </c>
      <c r="AL20" s="124">
        <f t="shared" si="57"/>
        <v>0</v>
      </c>
      <c r="AM20" s="124">
        <f t="shared" si="57"/>
        <v>0</v>
      </c>
      <c r="AN20" s="124">
        <f t="shared" si="57"/>
        <v>0</v>
      </c>
      <c r="AO20" s="124">
        <f t="shared" si="57"/>
        <v>0</v>
      </c>
      <c r="AP20" s="124">
        <f t="shared" si="57"/>
        <v>0</v>
      </c>
      <c r="AQ20" s="124">
        <f t="shared" si="57"/>
        <v>22867435</v>
      </c>
      <c r="AR20" s="124">
        <f t="shared" si="57"/>
        <v>1796640</v>
      </c>
      <c r="AS20" s="124">
        <f t="shared" si="57"/>
        <v>0</v>
      </c>
      <c r="AT20" s="124">
        <f t="shared" si="57"/>
        <v>0</v>
      </c>
      <c r="AU20" s="124">
        <f t="shared" si="57"/>
        <v>0</v>
      </c>
      <c r="AV20" s="124">
        <f t="shared" si="57"/>
        <v>0</v>
      </c>
      <c r="AW20" s="124">
        <f t="shared" si="57"/>
        <v>0</v>
      </c>
      <c r="AX20" s="124">
        <f t="shared" si="57"/>
        <v>50690939</v>
      </c>
      <c r="AY20" s="112">
        <f t="shared" si="3"/>
        <v>0.49824119462044181</v>
      </c>
      <c r="AZ20" s="124">
        <f t="shared" ref="AZ20:BP20" si="58">SUM(AZ4:AZ19)</f>
        <v>686764378</v>
      </c>
      <c r="BA20" s="124">
        <f t="shared" si="58"/>
        <v>0</v>
      </c>
      <c r="BB20" s="124">
        <f t="shared" si="58"/>
        <v>0</v>
      </c>
      <c r="BC20" s="124">
        <f t="shared" si="58"/>
        <v>420209992</v>
      </c>
      <c r="BD20" s="124">
        <f t="shared" si="58"/>
        <v>0</v>
      </c>
      <c r="BE20" s="124">
        <f t="shared" si="58"/>
        <v>177104999</v>
      </c>
      <c r="BF20" s="124">
        <f t="shared" si="58"/>
        <v>0</v>
      </c>
      <c r="BG20" s="124">
        <f t="shared" si="58"/>
        <v>0</v>
      </c>
      <c r="BH20" s="124">
        <f t="shared" si="58"/>
        <v>0</v>
      </c>
      <c r="BI20" s="124">
        <f t="shared" si="58"/>
        <v>0</v>
      </c>
      <c r="BJ20" s="124">
        <f t="shared" si="58"/>
        <v>0</v>
      </c>
      <c r="BK20" s="124">
        <f t="shared" si="58"/>
        <v>0</v>
      </c>
      <c r="BL20" s="124">
        <f t="shared" si="58"/>
        <v>0</v>
      </c>
      <c r="BM20" s="124">
        <f t="shared" si="58"/>
        <v>7564011</v>
      </c>
      <c r="BN20" s="124">
        <f t="shared" si="58"/>
        <v>0</v>
      </c>
      <c r="BO20" s="124">
        <f t="shared" si="58"/>
        <v>0</v>
      </c>
      <c r="BP20" s="124">
        <f t="shared" si="58"/>
        <v>0</v>
      </c>
      <c r="BQ20" s="124"/>
      <c r="BR20" s="124">
        <f>SUM(BR4:BR19)</f>
        <v>0</v>
      </c>
      <c r="BS20" s="124">
        <f>SUM(BS4:BS19)</f>
        <v>0</v>
      </c>
      <c r="BT20" s="124">
        <f>SUM(BT4:BT19)</f>
        <v>81885376</v>
      </c>
      <c r="BU20" s="112">
        <f t="shared" si="22"/>
        <v>0.41473748432188218</v>
      </c>
      <c r="BV20" s="124">
        <f t="shared" ref="BV20:CL20" si="59">SUM(BV4:BV19)</f>
        <v>571664755</v>
      </c>
      <c r="BW20" s="124">
        <f t="shared" si="59"/>
        <v>0</v>
      </c>
      <c r="BX20" s="124">
        <f t="shared" si="59"/>
        <v>0</v>
      </c>
      <c r="BY20" s="124">
        <f t="shared" si="59"/>
        <v>29790008</v>
      </c>
      <c r="BZ20" s="124">
        <f t="shared" si="59"/>
        <v>0</v>
      </c>
      <c r="CA20" s="124">
        <f t="shared" si="59"/>
        <v>454132937</v>
      </c>
      <c r="CB20" s="124">
        <f t="shared" si="59"/>
        <v>14004396</v>
      </c>
      <c r="CC20" s="124">
        <f t="shared" si="59"/>
        <v>0</v>
      </c>
      <c r="CD20" s="124">
        <f t="shared" si="59"/>
        <v>0</v>
      </c>
      <c r="CE20" s="124">
        <f t="shared" si="59"/>
        <v>0</v>
      </c>
      <c r="CF20" s="124">
        <f t="shared" si="59"/>
        <v>0</v>
      </c>
      <c r="CG20" s="124">
        <f t="shared" si="59"/>
        <v>0</v>
      </c>
      <c r="CH20" s="124">
        <f t="shared" si="59"/>
        <v>0</v>
      </c>
      <c r="CI20" s="124">
        <f t="shared" si="59"/>
        <v>22856903</v>
      </c>
      <c r="CJ20" s="124">
        <f t="shared" si="59"/>
        <v>1796640</v>
      </c>
      <c r="CK20" s="124">
        <f t="shared" si="59"/>
        <v>0</v>
      </c>
      <c r="CL20" s="124">
        <f t="shared" si="59"/>
        <v>0</v>
      </c>
      <c r="CM20" s="124"/>
      <c r="CN20" s="124">
        <f>SUM(CN4:CN19)</f>
        <v>0</v>
      </c>
      <c r="CO20" s="124">
        <f>SUM(CO4:CO19)</f>
        <v>0</v>
      </c>
      <c r="CP20" s="124">
        <f>SUM(CP4:CP19)</f>
        <v>49083871</v>
      </c>
      <c r="CQ20" s="112">
        <f t="shared" si="24"/>
        <v>0.58526251567811782</v>
      </c>
      <c r="CR20" s="124">
        <f t="shared" ref="CR20:DL20" si="60">SUM(CR4:CR19)</f>
        <v>806712596</v>
      </c>
      <c r="CS20" s="124">
        <f t="shared" si="60"/>
        <v>0</v>
      </c>
      <c r="CT20" s="124">
        <f t="shared" si="60"/>
        <v>0</v>
      </c>
      <c r="CU20" s="124">
        <f t="shared" si="60"/>
        <v>420209992</v>
      </c>
      <c r="CV20" s="124">
        <f t="shared" si="60"/>
        <v>0</v>
      </c>
      <c r="CW20" s="124">
        <f t="shared" si="60"/>
        <v>295435617</v>
      </c>
      <c r="CX20" s="124">
        <f t="shared" si="60"/>
        <v>0</v>
      </c>
      <c r="CY20" s="124">
        <f t="shared" si="60"/>
        <v>0</v>
      </c>
      <c r="CZ20" s="124">
        <f t="shared" si="60"/>
        <v>0</v>
      </c>
      <c r="DA20" s="124">
        <f t="shared" si="60"/>
        <v>0</v>
      </c>
      <c r="DB20" s="124">
        <f t="shared" si="60"/>
        <v>0</v>
      </c>
      <c r="DC20" s="124">
        <f t="shared" si="60"/>
        <v>0</v>
      </c>
      <c r="DD20" s="124">
        <f t="shared" si="60"/>
        <v>0</v>
      </c>
      <c r="DE20" s="124">
        <f t="shared" si="60"/>
        <v>7574543</v>
      </c>
      <c r="DF20" s="124">
        <f t="shared" si="60"/>
        <v>0</v>
      </c>
      <c r="DG20" s="124">
        <f t="shared" si="60"/>
        <v>0</v>
      </c>
      <c r="DH20" s="124">
        <f t="shared" si="60"/>
        <v>0</v>
      </c>
      <c r="DI20" s="124">
        <f t="shared" si="60"/>
        <v>0</v>
      </c>
      <c r="DJ20" s="124">
        <f t="shared" si="60"/>
        <v>0</v>
      </c>
      <c r="DK20" s="124">
        <f t="shared" si="60"/>
        <v>0</v>
      </c>
      <c r="DL20" s="123">
        <f t="shared" si="60"/>
        <v>83492444</v>
      </c>
      <c r="DN20" s="5">
        <f t="shared" si="45"/>
        <v>1378377351</v>
      </c>
      <c r="DO20" s="5">
        <f t="shared" si="46"/>
        <v>1378377351</v>
      </c>
      <c r="DP20" s="5">
        <f t="shared" si="47"/>
        <v>1378377351</v>
      </c>
    </row>
    <row r="21" spans="1:121" ht="29.25" customHeight="1" thickTop="1" x14ac:dyDescent="0.25">
      <c r="A21" s="122" t="s">
        <v>218</v>
      </c>
      <c r="B21" s="224" t="s">
        <v>282</v>
      </c>
      <c r="C21" s="103" t="s">
        <v>281</v>
      </c>
      <c r="D21" s="69" t="s">
        <v>280</v>
      </c>
      <c r="E21" s="82">
        <v>410</v>
      </c>
      <c r="F21" s="121" t="s">
        <v>117</v>
      </c>
      <c r="G21" s="66">
        <f t="shared" ref="G21:G57" si="61">SUM(H21:AA21)</f>
        <v>450000000</v>
      </c>
      <c r="H21" s="105"/>
      <c r="I21" s="105"/>
      <c r="J21" s="66">
        <v>450000000</v>
      </c>
      <c r="K21" s="120"/>
      <c r="L21" s="66"/>
      <c r="M21" s="105"/>
      <c r="N21" s="120"/>
      <c r="O21" s="120"/>
      <c r="P21" s="120"/>
      <c r="Q21" s="120"/>
      <c r="R21" s="52"/>
      <c r="S21" s="120"/>
      <c r="T21" s="120"/>
      <c r="U21" s="120"/>
      <c r="V21" s="120"/>
      <c r="W21" s="120"/>
      <c r="X21" s="120"/>
      <c r="Y21" s="120"/>
      <c r="Z21" s="120"/>
      <c r="AA21" s="120"/>
      <c r="AC21" s="119">
        <f t="shared" si="1"/>
        <v>0.14278079111111111</v>
      </c>
      <c r="AD21" s="66">
        <f t="shared" ref="AD21:AD57" si="62">SUM(AE21:AX21)</f>
        <v>64251356</v>
      </c>
      <c r="AE21" s="66"/>
      <c r="AF21" s="66"/>
      <c r="AG21" s="66">
        <f>+'[1]MAYO 2016'!$M$618</f>
        <v>64251356</v>
      </c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22">
        <f t="shared" si="3"/>
        <v>0.85721920888888892</v>
      </c>
      <c r="AZ21" s="66">
        <f t="shared" ref="AZ21:AZ57" si="63">SUM(BA21:BT21)</f>
        <v>385748644</v>
      </c>
      <c r="BA21" s="66">
        <f t="shared" ref="BA21:BA57" si="64">+H21</f>
        <v>0</v>
      </c>
      <c r="BB21" s="66">
        <f t="shared" ref="BB21:BB57" si="65">I21-AF21</f>
        <v>0</v>
      </c>
      <c r="BC21" s="66">
        <f t="shared" ref="BC21:BC57" si="66">J21-AG21</f>
        <v>385748644</v>
      </c>
      <c r="BD21" s="66">
        <f t="shared" ref="BD21:BD57" si="67">K21-AH21</f>
        <v>0</v>
      </c>
      <c r="BE21" s="66">
        <f t="shared" ref="BE21:BE29" si="68">+L21-AI21</f>
        <v>0</v>
      </c>
      <c r="BF21" s="66">
        <f t="shared" ref="BF21:BF29" si="69">+M21-AJ21</f>
        <v>0</v>
      </c>
      <c r="BG21" s="66">
        <f t="shared" ref="BG21:BG29" si="70">+N21-AK21</f>
        <v>0</v>
      </c>
      <c r="BH21" s="66">
        <f t="shared" ref="BH21:BH29" si="71">+O21-AL21</f>
        <v>0</v>
      </c>
      <c r="BI21" s="66">
        <f t="shared" ref="BI21:BI29" si="72">+P21-AM21</f>
        <v>0</v>
      </c>
      <c r="BJ21" s="66">
        <f t="shared" ref="BJ21:BJ29" si="73">+Q21-AN21</f>
        <v>0</v>
      </c>
      <c r="BK21" s="66">
        <f t="shared" ref="BK21:BK29" si="74">+R21-AO21</f>
        <v>0</v>
      </c>
      <c r="BL21" s="66">
        <f t="shared" ref="BL21:BL29" si="75">+S21-AP21</f>
        <v>0</v>
      </c>
      <c r="BM21" s="66">
        <f t="shared" ref="BM21:BM29" si="76">+T21-AQ21</f>
        <v>0</v>
      </c>
      <c r="BN21" s="66">
        <f t="shared" ref="BN21:BN29" si="77">+U21-AR21</f>
        <v>0</v>
      </c>
      <c r="BO21" s="66">
        <f t="shared" ref="BO21:BO29" si="78">+V21-AS21</f>
        <v>0</v>
      </c>
      <c r="BP21" s="66">
        <f t="shared" ref="BP21:BP29" si="79">+W21-AT21</f>
        <v>0</v>
      </c>
      <c r="BQ21" s="66"/>
      <c r="BR21" s="66"/>
      <c r="BS21" s="66"/>
      <c r="BT21" s="66">
        <f t="shared" ref="BT21:BT35" si="80">+AA21-AX21</f>
        <v>0</v>
      </c>
      <c r="BU21" s="22">
        <f t="shared" si="22"/>
        <v>0.12269990222222223</v>
      </c>
      <c r="BV21" s="66">
        <f t="shared" ref="BV21:BV57" si="81">SUM(BW21:CP21)</f>
        <v>55214956</v>
      </c>
      <c r="BW21" s="66"/>
      <c r="BX21" s="66"/>
      <c r="BY21" s="66">
        <f>+'[1]MAYO 2016'!$H$616</f>
        <v>55214956</v>
      </c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22">
        <f t="shared" si="24"/>
        <v>0.87730009777777773</v>
      </c>
      <c r="CR21" s="66">
        <f t="shared" ref="CR21:CR57" si="82">SUM(CS21:DL21)</f>
        <v>394785044</v>
      </c>
      <c r="CS21" s="66">
        <f t="shared" ref="CS21:CS57" si="83">H21-BW21</f>
        <v>0</v>
      </c>
      <c r="CT21" s="66">
        <f t="shared" ref="CT21:CT57" si="84">I21-BX21</f>
        <v>0</v>
      </c>
      <c r="CU21" s="66">
        <f t="shared" ref="CU21:CU57" si="85">J21-BY21</f>
        <v>394785044</v>
      </c>
      <c r="CV21" s="66">
        <f t="shared" ref="CV21:CV57" si="86">K21-BZ21</f>
        <v>0</v>
      </c>
      <c r="CW21" s="66">
        <f t="shared" ref="CW21:CW57" si="87">L21-CA21</f>
        <v>0</v>
      </c>
      <c r="CX21" s="66">
        <f t="shared" ref="CX21:CX57" si="88">M21-CB21</f>
        <v>0</v>
      </c>
      <c r="CY21" s="66">
        <f t="shared" ref="CY21:CY57" si="89">N21-CC21</f>
        <v>0</v>
      </c>
      <c r="CZ21" s="66">
        <f t="shared" ref="CZ21:CZ35" si="90">+O21-CD21</f>
        <v>0</v>
      </c>
      <c r="DA21" s="66">
        <f t="shared" ref="DA21:DA35" si="91">+P21-CE21</f>
        <v>0</v>
      </c>
      <c r="DB21" s="66">
        <f t="shared" ref="DB21:DB35" si="92">+Q21-CF21</f>
        <v>0</v>
      </c>
      <c r="DC21" s="66">
        <f t="shared" ref="DC21:DC45" si="93">R21-CG21</f>
        <v>0</v>
      </c>
      <c r="DD21" s="66">
        <f t="shared" ref="DD21:DD45" si="94">S21-CH21</f>
        <v>0</v>
      </c>
      <c r="DE21" s="66">
        <f t="shared" ref="DE21:DE45" si="95">T21-CI21</f>
        <v>0</v>
      </c>
      <c r="DF21" s="66">
        <f t="shared" ref="DF21:DF29" si="96">+U21-CJ21</f>
        <v>0</v>
      </c>
      <c r="DG21" s="66">
        <f t="shared" ref="DG21:DG29" si="97">+V21-CK21</f>
        <v>0</v>
      </c>
      <c r="DH21" s="66">
        <f t="shared" ref="DH21:DH29" si="98">+W21-CL21</f>
        <v>0</v>
      </c>
      <c r="DI21" s="66"/>
      <c r="DJ21" s="66">
        <f t="shared" ref="DJ21:DJ29" si="99">+Y21-CN21</f>
        <v>0</v>
      </c>
      <c r="DK21" s="66">
        <f t="shared" ref="DK21:DK29" si="100">+Z21-CO21</f>
        <v>0</v>
      </c>
      <c r="DL21" s="66">
        <f t="shared" ref="DL21:DL29" si="101">+AA21-CP21</f>
        <v>0</v>
      </c>
      <c r="DN21" s="5">
        <f t="shared" si="45"/>
        <v>450000000</v>
      </c>
      <c r="DO21" s="5">
        <f t="shared" si="46"/>
        <v>450000000</v>
      </c>
      <c r="DP21" s="5">
        <f t="shared" si="47"/>
        <v>450000000</v>
      </c>
    </row>
    <row r="22" spans="1:121" ht="48" customHeight="1" x14ac:dyDescent="0.25">
      <c r="A22" s="117"/>
      <c r="B22" s="216"/>
      <c r="C22" s="103" t="s">
        <v>279</v>
      </c>
      <c r="D22" s="69" t="s">
        <v>278</v>
      </c>
      <c r="E22" s="82">
        <v>410</v>
      </c>
      <c r="F22" s="67" t="s">
        <v>117</v>
      </c>
      <c r="G22" s="66">
        <f t="shared" si="61"/>
        <v>150000000</v>
      </c>
      <c r="H22" s="66"/>
      <c r="I22" s="66"/>
      <c r="J22" s="66">
        <v>150000000</v>
      </c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C22" s="22">
        <f t="shared" si="1"/>
        <v>0.33333333333333331</v>
      </c>
      <c r="AD22" s="66">
        <f t="shared" si="62"/>
        <v>50000000</v>
      </c>
      <c r="AE22" s="66"/>
      <c r="AF22" s="66"/>
      <c r="AG22" s="66">
        <f>+'[4]ENERO 2016'!$M$253</f>
        <v>50000000</v>
      </c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22">
        <f t="shared" si="3"/>
        <v>0.66666666666666674</v>
      </c>
      <c r="AZ22" s="66">
        <f t="shared" si="63"/>
        <v>100000000</v>
      </c>
      <c r="BA22" s="66">
        <f t="shared" si="64"/>
        <v>0</v>
      </c>
      <c r="BB22" s="66">
        <f t="shared" si="65"/>
        <v>0</v>
      </c>
      <c r="BC22" s="66">
        <f t="shared" si="66"/>
        <v>100000000</v>
      </c>
      <c r="BD22" s="66">
        <f t="shared" si="67"/>
        <v>0</v>
      </c>
      <c r="BE22" s="66">
        <f t="shared" si="68"/>
        <v>0</v>
      </c>
      <c r="BF22" s="66">
        <f t="shared" si="69"/>
        <v>0</v>
      </c>
      <c r="BG22" s="66">
        <f t="shared" si="70"/>
        <v>0</v>
      </c>
      <c r="BH22" s="66">
        <f t="shared" si="71"/>
        <v>0</v>
      </c>
      <c r="BI22" s="66">
        <f t="shared" si="72"/>
        <v>0</v>
      </c>
      <c r="BJ22" s="66">
        <f t="shared" si="73"/>
        <v>0</v>
      </c>
      <c r="BK22" s="66">
        <f t="shared" si="74"/>
        <v>0</v>
      </c>
      <c r="BL22" s="66">
        <f t="shared" si="75"/>
        <v>0</v>
      </c>
      <c r="BM22" s="66">
        <f t="shared" si="76"/>
        <v>0</v>
      </c>
      <c r="BN22" s="66">
        <f t="shared" si="77"/>
        <v>0</v>
      </c>
      <c r="BO22" s="66">
        <f t="shared" si="78"/>
        <v>0</v>
      </c>
      <c r="BP22" s="66">
        <f t="shared" si="79"/>
        <v>0</v>
      </c>
      <c r="BQ22" s="66"/>
      <c r="BR22" s="66"/>
      <c r="BS22" s="66"/>
      <c r="BT22" s="66">
        <f t="shared" si="80"/>
        <v>0</v>
      </c>
      <c r="BU22" s="22">
        <f t="shared" si="22"/>
        <v>0.32020326666666665</v>
      </c>
      <c r="BV22" s="66">
        <f t="shared" si="81"/>
        <v>48030490</v>
      </c>
      <c r="BW22" s="66"/>
      <c r="BX22" s="66"/>
      <c r="BY22" s="66">
        <f>+'[2]MARZO 2016 ULTIMO'!$H$419</f>
        <v>48030490</v>
      </c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22">
        <f t="shared" si="24"/>
        <v>0.67979673333333335</v>
      </c>
      <c r="CR22" s="66">
        <f t="shared" si="82"/>
        <v>101969510</v>
      </c>
      <c r="CS22" s="66">
        <f t="shared" si="83"/>
        <v>0</v>
      </c>
      <c r="CT22" s="66">
        <f t="shared" si="84"/>
        <v>0</v>
      </c>
      <c r="CU22" s="66">
        <f t="shared" si="85"/>
        <v>101969510</v>
      </c>
      <c r="CV22" s="66">
        <f t="shared" si="86"/>
        <v>0</v>
      </c>
      <c r="CW22" s="66">
        <f t="shared" si="87"/>
        <v>0</v>
      </c>
      <c r="CX22" s="66">
        <f t="shared" si="88"/>
        <v>0</v>
      </c>
      <c r="CY22" s="66">
        <f t="shared" si="89"/>
        <v>0</v>
      </c>
      <c r="CZ22" s="66">
        <f t="shared" si="90"/>
        <v>0</v>
      </c>
      <c r="DA22" s="66">
        <f t="shared" si="91"/>
        <v>0</v>
      </c>
      <c r="DB22" s="66">
        <f t="shared" si="92"/>
        <v>0</v>
      </c>
      <c r="DC22" s="66">
        <f t="shared" si="93"/>
        <v>0</v>
      </c>
      <c r="DD22" s="66">
        <f t="shared" si="94"/>
        <v>0</v>
      </c>
      <c r="DE22" s="66">
        <f t="shared" si="95"/>
        <v>0</v>
      </c>
      <c r="DF22" s="66">
        <f t="shared" si="96"/>
        <v>0</v>
      </c>
      <c r="DG22" s="66">
        <f t="shared" si="97"/>
        <v>0</v>
      </c>
      <c r="DH22" s="66">
        <f t="shared" si="98"/>
        <v>0</v>
      </c>
      <c r="DI22" s="66"/>
      <c r="DJ22" s="66">
        <f t="shared" si="99"/>
        <v>0</v>
      </c>
      <c r="DK22" s="66">
        <f t="shared" si="100"/>
        <v>0</v>
      </c>
      <c r="DL22" s="66">
        <f t="shared" si="101"/>
        <v>0</v>
      </c>
      <c r="DN22" s="5">
        <f t="shared" si="45"/>
        <v>150000000</v>
      </c>
      <c r="DO22" s="5">
        <f t="shared" si="46"/>
        <v>150000000</v>
      </c>
      <c r="DP22" s="5">
        <f t="shared" si="47"/>
        <v>150000000</v>
      </c>
    </row>
    <row r="23" spans="1:121" ht="37.5" customHeight="1" x14ac:dyDescent="0.25">
      <c r="A23" s="117"/>
      <c r="B23" s="217"/>
      <c r="C23" s="103" t="s">
        <v>277</v>
      </c>
      <c r="D23" s="69" t="s">
        <v>276</v>
      </c>
      <c r="E23" s="82">
        <v>410</v>
      </c>
      <c r="F23" s="67" t="s">
        <v>117</v>
      </c>
      <c r="G23" s="66">
        <f t="shared" si="61"/>
        <v>200000000</v>
      </c>
      <c r="H23" s="66"/>
      <c r="I23" s="66"/>
      <c r="J23" s="66">
        <v>200000000</v>
      </c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C23" s="22">
        <f t="shared" si="1"/>
        <v>1</v>
      </c>
      <c r="AD23" s="66">
        <f t="shared" si="62"/>
        <v>200000000</v>
      </c>
      <c r="AE23" s="66"/>
      <c r="AF23" s="66"/>
      <c r="AG23" s="66">
        <f>+'[4]ENERO 2016'!$M$259</f>
        <v>200000000</v>
      </c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22">
        <f t="shared" si="3"/>
        <v>0</v>
      </c>
      <c r="AZ23" s="66">
        <f t="shared" si="63"/>
        <v>0</v>
      </c>
      <c r="BA23" s="66">
        <f t="shared" si="64"/>
        <v>0</v>
      </c>
      <c r="BB23" s="66">
        <f t="shared" si="65"/>
        <v>0</v>
      </c>
      <c r="BC23" s="66">
        <f t="shared" si="66"/>
        <v>0</v>
      </c>
      <c r="BD23" s="66">
        <f t="shared" si="67"/>
        <v>0</v>
      </c>
      <c r="BE23" s="66">
        <f t="shared" si="68"/>
        <v>0</v>
      </c>
      <c r="BF23" s="66">
        <f t="shared" si="69"/>
        <v>0</v>
      </c>
      <c r="BG23" s="66">
        <f t="shared" si="70"/>
        <v>0</v>
      </c>
      <c r="BH23" s="66">
        <f t="shared" si="71"/>
        <v>0</v>
      </c>
      <c r="BI23" s="66">
        <f t="shared" si="72"/>
        <v>0</v>
      </c>
      <c r="BJ23" s="66">
        <f t="shared" si="73"/>
        <v>0</v>
      </c>
      <c r="BK23" s="66">
        <f t="shared" si="74"/>
        <v>0</v>
      </c>
      <c r="BL23" s="66">
        <f t="shared" si="75"/>
        <v>0</v>
      </c>
      <c r="BM23" s="66">
        <f t="shared" si="76"/>
        <v>0</v>
      </c>
      <c r="BN23" s="66">
        <f t="shared" si="77"/>
        <v>0</v>
      </c>
      <c r="BO23" s="66">
        <f t="shared" si="78"/>
        <v>0</v>
      </c>
      <c r="BP23" s="66">
        <f t="shared" si="79"/>
        <v>0</v>
      </c>
      <c r="BQ23" s="66"/>
      <c r="BR23" s="66"/>
      <c r="BS23" s="66"/>
      <c r="BT23" s="66">
        <f t="shared" si="80"/>
        <v>0</v>
      </c>
      <c r="BU23" s="22">
        <f t="shared" si="22"/>
        <v>0.50882800500000003</v>
      </c>
      <c r="BV23" s="66">
        <f t="shared" si="81"/>
        <v>101765601</v>
      </c>
      <c r="BW23" s="66"/>
      <c r="BX23" s="66"/>
      <c r="BY23" s="66">
        <f>+'[3]ABRIL 2016'!$H$541</f>
        <v>101765601</v>
      </c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66"/>
      <c r="CN23" s="66"/>
      <c r="CO23" s="66"/>
      <c r="CP23" s="66"/>
      <c r="CQ23" s="22">
        <f t="shared" si="24"/>
        <v>0.49117199499999997</v>
      </c>
      <c r="CR23" s="66">
        <f t="shared" si="82"/>
        <v>98234399</v>
      </c>
      <c r="CS23" s="66">
        <f t="shared" si="83"/>
        <v>0</v>
      </c>
      <c r="CT23" s="66">
        <f t="shared" si="84"/>
        <v>0</v>
      </c>
      <c r="CU23" s="66">
        <f t="shared" si="85"/>
        <v>98234399</v>
      </c>
      <c r="CV23" s="66">
        <f t="shared" si="86"/>
        <v>0</v>
      </c>
      <c r="CW23" s="66">
        <f t="shared" si="87"/>
        <v>0</v>
      </c>
      <c r="CX23" s="66">
        <f t="shared" si="88"/>
        <v>0</v>
      </c>
      <c r="CY23" s="66">
        <f t="shared" si="89"/>
        <v>0</v>
      </c>
      <c r="CZ23" s="66">
        <f t="shared" si="90"/>
        <v>0</v>
      </c>
      <c r="DA23" s="66">
        <f t="shared" si="91"/>
        <v>0</v>
      </c>
      <c r="DB23" s="66">
        <f t="shared" si="92"/>
        <v>0</v>
      </c>
      <c r="DC23" s="66">
        <f t="shared" si="93"/>
        <v>0</v>
      </c>
      <c r="DD23" s="66">
        <f t="shared" si="94"/>
        <v>0</v>
      </c>
      <c r="DE23" s="66">
        <f t="shared" si="95"/>
        <v>0</v>
      </c>
      <c r="DF23" s="66">
        <f t="shared" si="96"/>
        <v>0</v>
      </c>
      <c r="DG23" s="66">
        <f t="shared" si="97"/>
        <v>0</v>
      </c>
      <c r="DH23" s="66">
        <f t="shared" si="98"/>
        <v>0</v>
      </c>
      <c r="DI23" s="66"/>
      <c r="DJ23" s="66">
        <f t="shared" si="99"/>
        <v>0</v>
      </c>
      <c r="DK23" s="66">
        <f t="shared" si="100"/>
        <v>0</v>
      </c>
      <c r="DL23" s="66">
        <f t="shared" si="101"/>
        <v>0</v>
      </c>
      <c r="DN23" s="5">
        <f t="shared" si="45"/>
        <v>200000000</v>
      </c>
      <c r="DO23" s="5">
        <f t="shared" si="46"/>
        <v>200000000</v>
      </c>
      <c r="DP23" s="5">
        <f t="shared" si="47"/>
        <v>200000000</v>
      </c>
    </row>
    <row r="24" spans="1:121" ht="33.75" customHeight="1" x14ac:dyDescent="0.25">
      <c r="A24" s="117"/>
      <c r="B24" s="215" t="s">
        <v>275</v>
      </c>
      <c r="C24" s="118" t="s">
        <v>274</v>
      </c>
      <c r="D24" s="69" t="s">
        <v>273</v>
      </c>
      <c r="E24" s="82">
        <v>410</v>
      </c>
      <c r="F24" s="67" t="s">
        <v>117</v>
      </c>
      <c r="G24" s="66">
        <f t="shared" si="61"/>
        <v>10000000</v>
      </c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>
        <v>10000000</v>
      </c>
      <c r="W24" s="66"/>
      <c r="X24" s="66"/>
      <c r="Y24" s="66"/>
      <c r="Z24" s="66"/>
      <c r="AA24" s="66"/>
      <c r="AC24" s="22">
        <f t="shared" si="1"/>
        <v>0</v>
      </c>
      <c r="AD24" s="66">
        <f t="shared" si="62"/>
        <v>0</v>
      </c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22">
        <f t="shared" si="3"/>
        <v>1</v>
      </c>
      <c r="AZ24" s="66">
        <f t="shared" si="63"/>
        <v>10000000</v>
      </c>
      <c r="BA24" s="66">
        <f t="shared" si="64"/>
        <v>0</v>
      </c>
      <c r="BB24" s="66">
        <f t="shared" si="65"/>
        <v>0</v>
      </c>
      <c r="BC24" s="66">
        <f t="shared" si="66"/>
        <v>0</v>
      </c>
      <c r="BD24" s="66">
        <f t="shared" si="67"/>
        <v>0</v>
      </c>
      <c r="BE24" s="66">
        <f t="shared" si="68"/>
        <v>0</v>
      </c>
      <c r="BF24" s="66">
        <f t="shared" si="69"/>
        <v>0</v>
      </c>
      <c r="BG24" s="66">
        <f t="shared" si="70"/>
        <v>0</v>
      </c>
      <c r="BH24" s="66">
        <f t="shared" si="71"/>
        <v>0</v>
      </c>
      <c r="BI24" s="66">
        <f t="shared" si="72"/>
        <v>0</v>
      </c>
      <c r="BJ24" s="66">
        <f t="shared" si="73"/>
        <v>0</v>
      </c>
      <c r="BK24" s="66">
        <f t="shared" si="74"/>
        <v>0</v>
      </c>
      <c r="BL24" s="66">
        <f t="shared" si="75"/>
        <v>0</v>
      </c>
      <c r="BM24" s="66">
        <f t="shared" si="76"/>
        <v>0</v>
      </c>
      <c r="BN24" s="66">
        <f t="shared" si="77"/>
        <v>0</v>
      </c>
      <c r="BO24" s="66">
        <f t="shared" si="78"/>
        <v>10000000</v>
      </c>
      <c r="BP24" s="66">
        <f t="shared" si="79"/>
        <v>0</v>
      </c>
      <c r="BQ24" s="66"/>
      <c r="BR24" s="66"/>
      <c r="BS24" s="66"/>
      <c r="BT24" s="66">
        <f t="shared" si="80"/>
        <v>0</v>
      </c>
      <c r="BU24" s="22">
        <f t="shared" si="22"/>
        <v>0</v>
      </c>
      <c r="BV24" s="66">
        <f t="shared" si="81"/>
        <v>0</v>
      </c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22">
        <f t="shared" si="24"/>
        <v>1</v>
      </c>
      <c r="CR24" s="66">
        <f t="shared" si="82"/>
        <v>10000000</v>
      </c>
      <c r="CS24" s="66">
        <f t="shared" si="83"/>
        <v>0</v>
      </c>
      <c r="CT24" s="66">
        <f t="shared" si="84"/>
        <v>0</v>
      </c>
      <c r="CU24" s="66">
        <f t="shared" si="85"/>
        <v>0</v>
      </c>
      <c r="CV24" s="66">
        <f t="shared" si="86"/>
        <v>0</v>
      </c>
      <c r="CW24" s="66">
        <f t="shared" si="87"/>
        <v>0</v>
      </c>
      <c r="CX24" s="66">
        <f t="shared" si="88"/>
        <v>0</v>
      </c>
      <c r="CY24" s="66">
        <f t="shared" si="89"/>
        <v>0</v>
      </c>
      <c r="CZ24" s="66">
        <f t="shared" si="90"/>
        <v>0</v>
      </c>
      <c r="DA24" s="66">
        <f t="shared" si="91"/>
        <v>0</v>
      </c>
      <c r="DB24" s="66">
        <f t="shared" si="92"/>
        <v>0</v>
      </c>
      <c r="DC24" s="66">
        <f t="shared" si="93"/>
        <v>0</v>
      </c>
      <c r="DD24" s="66">
        <f t="shared" si="94"/>
        <v>0</v>
      </c>
      <c r="DE24" s="66">
        <f t="shared" si="95"/>
        <v>0</v>
      </c>
      <c r="DF24" s="66">
        <f t="shared" si="96"/>
        <v>0</v>
      </c>
      <c r="DG24" s="66">
        <f t="shared" si="97"/>
        <v>10000000</v>
      </c>
      <c r="DH24" s="66">
        <f t="shared" si="98"/>
        <v>0</v>
      </c>
      <c r="DI24" s="66"/>
      <c r="DJ24" s="66">
        <f t="shared" si="99"/>
        <v>0</v>
      </c>
      <c r="DK24" s="66">
        <f t="shared" si="100"/>
        <v>0</v>
      </c>
      <c r="DL24" s="66">
        <f t="shared" si="101"/>
        <v>0</v>
      </c>
      <c r="DN24" s="5">
        <f t="shared" si="45"/>
        <v>10000000</v>
      </c>
      <c r="DO24" s="5">
        <f t="shared" si="46"/>
        <v>10000000</v>
      </c>
      <c r="DP24" s="5">
        <f t="shared" si="47"/>
        <v>10000000</v>
      </c>
    </row>
    <row r="25" spans="1:121" ht="30" customHeight="1" x14ac:dyDescent="0.25">
      <c r="A25" s="117"/>
      <c r="B25" s="216"/>
      <c r="C25" s="103" t="s">
        <v>272</v>
      </c>
      <c r="D25" s="69" t="s">
        <v>271</v>
      </c>
      <c r="E25" s="82">
        <v>410</v>
      </c>
      <c r="F25" s="67" t="s">
        <v>261</v>
      </c>
      <c r="G25" s="66">
        <f t="shared" si="61"/>
        <v>10000000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>
        <v>10000000</v>
      </c>
      <c r="W25" s="66"/>
      <c r="X25" s="66"/>
      <c r="Y25" s="66"/>
      <c r="Z25" s="66"/>
      <c r="AA25" s="66"/>
      <c r="AC25" s="22">
        <f t="shared" si="1"/>
        <v>1</v>
      </c>
      <c r="AD25" s="66">
        <f t="shared" si="62"/>
        <v>10000000</v>
      </c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>
        <f>+'[3]ABRIL 2016'!$Y$572</f>
        <v>10000000</v>
      </c>
      <c r="AT25" s="66"/>
      <c r="AU25" s="66"/>
      <c r="AV25" s="66"/>
      <c r="AW25" s="66"/>
      <c r="AX25" s="66"/>
      <c r="AY25" s="22">
        <f t="shared" si="3"/>
        <v>0</v>
      </c>
      <c r="AZ25" s="66">
        <f t="shared" si="63"/>
        <v>0</v>
      </c>
      <c r="BA25" s="66">
        <f t="shared" si="64"/>
        <v>0</v>
      </c>
      <c r="BB25" s="66">
        <f t="shared" si="65"/>
        <v>0</v>
      </c>
      <c r="BC25" s="66">
        <f t="shared" si="66"/>
        <v>0</v>
      </c>
      <c r="BD25" s="66">
        <f t="shared" si="67"/>
        <v>0</v>
      </c>
      <c r="BE25" s="66">
        <f t="shared" si="68"/>
        <v>0</v>
      </c>
      <c r="BF25" s="66">
        <f t="shared" si="69"/>
        <v>0</v>
      </c>
      <c r="BG25" s="66">
        <f t="shared" si="70"/>
        <v>0</v>
      </c>
      <c r="BH25" s="66">
        <f t="shared" si="71"/>
        <v>0</v>
      </c>
      <c r="BI25" s="66">
        <f t="shared" si="72"/>
        <v>0</v>
      </c>
      <c r="BJ25" s="66">
        <f t="shared" si="73"/>
        <v>0</v>
      </c>
      <c r="BK25" s="66">
        <f t="shared" si="74"/>
        <v>0</v>
      </c>
      <c r="BL25" s="66">
        <f t="shared" si="75"/>
        <v>0</v>
      </c>
      <c r="BM25" s="66">
        <f t="shared" si="76"/>
        <v>0</v>
      </c>
      <c r="BN25" s="66">
        <f t="shared" si="77"/>
        <v>0</v>
      </c>
      <c r="BO25" s="66">
        <f t="shared" si="78"/>
        <v>0</v>
      </c>
      <c r="BP25" s="66">
        <f t="shared" si="79"/>
        <v>0</v>
      </c>
      <c r="BQ25" s="66"/>
      <c r="BR25" s="66"/>
      <c r="BS25" s="66"/>
      <c r="BT25" s="66">
        <f t="shared" si="80"/>
        <v>0</v>
      </c>
      <c r="BU25" s="22">
        <f t="shared" si="22"/>
        <v>1</v>
      </c>
      <c r="BV25" s="66">
        <f t="shared" si="81"/>
        <v>10000000</v>
      </c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>
        <f>+'[3]ABRIL 2016'!$Y$572</f>
        <v>10000000</v>
      </c>
      <c r="CL25" s="66"/>
      <c r="CM25" s="66"/>
      <c r="CN25" s="66"/>
      <c r="CO25" s="66"/>
      <c r="CP25" s="66"/>
      <c r="CQ25" s="22">
        <f t="shared" si="24"/>
        <v>0</v>
      </c>
      <c r="CR25" s="66">
        <f t="shared" si="82"/>
        <v>0</v>
      </c>
      <c r="CS25" s="66">
        <f t="shared" si="83"/>
        <v>0</v>
      </c>
      <c r="CT25" s="66">
        <f t="shared" si="84"/>
        <v>0</v>
      </c>
      <c r="CU25" s="66">
        <f t="shared" si="85"/>
        <v>0</v>
      </c>
      <c r="CV25" s="66">
        <f t="shared" si="86"/>
        <v>0</v>
      </c>
      <c r="CW25" s="66">
        <f t="shared" si="87"/>
        <v>0</v>
      </c>
      <c r="CX25" s="66">
        <f t="shared" si="88"/>
        <v>0</v>
      </c>
      <c r="CY25" s="66">
        <f t="shared" si="89"/>
        <v>0</v>
      </c>
      <c r="CZ25" s="66">
        <f t="shared" si="90"/>
        <v>0</v>
      </c>
      <c r="DA25" s="66">
        <f t="shared" si="91"/>
        <v>0</v>
      </c>
      <c r="DB25" s="66">
        <f t="shared" si="92"/>
        <v>0</v>
      </c>
      <c r="DC25" s="66">
        <f t="shared" si="93"/>
        <v>0</v>
      </c>
      <c r="DD25" s="66">
        <f t="shared" si="94"/>
        <v>0</v>
      </c>
      <c r="DE25" s="66">
        <f t="shared" si="95"/>
        <v>0</v>
      </c>
      <c r="DF25" s="66">
        <f t="shared" si="96"/>
        <v>0</v>
      </c>
      <c r="DG25" s="66">
        <f t="shared" si="97"/>
        <v>0</v>
      </c>
      <c r="DH25" s="66">
        <f t="shared" si="98"/>
        <v>0</v>
      </c>
      <c r="DI25" s="66"/>
      <c r="DJ25" s="66">
        <f t="shared" si="99"/>
        <v>0</v>
      </c>
      <c r="DK25" s="66">
        <f t="shared" si="100"/>
        <v>0</v>
      </c>
      <c r="DL25" s="66">
        <f t="shared" si="101"/>
        <v>0</v>
      </c>
      <c r="DN25" s="5">
        <f t="shared" si="45"/>
        <v>10000000</v>
      </c>
      <c r="DO25" s="5">
        <f t="shared" si="46"/>
        <v>10000000</v>
      </c>
      <c r="DP25" s="5">
        <f t="shared" si="47"/>
        <v>10000000</v>
      </c>
    </row>
    <row r="26" spans="1:121" ht="36.75" customHeight="1" x14ac:dyDescent="0.25">
      <c r="A26" s="117"/>
      <c r="B26" s="216"/>
      <c r="C26" s="103" t="s">
        <v>270</v>
      </c>
      <c r="D26" s="69" t="s">
        <v>269</v>
      </c>
      <c r="E26" s="82">
        <v>410</v>
      </c>
      <c r="F26" s="67" t="s">
        <v>261</v>
      </c>
      <c r="G26" s="66">
        <f t="shared" si="61"/>
        <v>0</v>
      </c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>
        <f>20000000-20000000</f>
        <v>0</v>
      </c>
      <c r="W26" s="66"/>
      <c r="X26" s="66"/>
      <c r="Y26" s="66"/>
      <c r="Z26" s="66"/>
      <c r="AA26" s="66"/>
      <c r="AC26" s="22" t="e">
        <f t="shared" si="1"/>
        <v>#DIV/0!</v>
      </c>
      <c r="AD26" s="66">
        <f t="shared" si="62"/>
        <v>0</v>
      </c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22" t="e">
        <f t="shared" si="3"/>
        <v>#DIV/0!</v>
      </c>
      <c r="AZ26" s="66">
        <f t="shared" si="63"/>
        <v>0</v>
      </c>
      <c r="BA26" s="66">
        <f t="shared" si="64"/>
        <v>0</v>
      </c>
      <c r="BB26" s="66">
        <f t="shared" si="65"/>
        <v>0</v>
      </c>
      <c r="BC26" s="66">
        <f t="shared" si="66"/>
        <v>0</v>
      </c>
      <c r="BD26" s="66">
        <f t="shared" si="67"/>
        <v>0</v>
      </c>
      <c r="BE26" s="66">
        <f t="shared" si="68"/>
        <v>0</v>
      </c>
      <c r="BF26" s="66">
        <f t="shared" si="69"/>
        <v>0</v>
      </c>
      <c r="BG26" s="66">
        <f t="shared" si="70"/>
        <v>0</v>
      </c>
      <c r="BH26" s="66">
        <f t="shared" si="71"/>
        <v>0</v>
      </c>
      <c r="BI26" s="66">
        <f t="shared" si="72"/>
        <v>0</v>
      </c>
      <c r="BJ26" s="66">
        <f t="shared" si="73"/>
        <v>0</v>
      </c>
      <c r="BK26" s="66">
        <f t="shared" si="74"/>
        <v>0</v>
      </c>
      <c r="BL26" s="66">
        <f t="shared" si="75"/>
        <v>0</v>
      </c>
      <c r="BM26" s="66">
        <f t="shared" si="76"/>
        <v>0</v>
      </c>
      <c r="BN26" s="66">
        <f t="shared" si="77"/>
        <v>0</v>
      </c>
      <c r="BO26" s="66">
        <f t="shared" si="78"/>
        <v>0</v>
      </c>
      <c r="BP26" s="66">
        <f t="shared" si="79"/>
        <v>0</v>
      </c>
      <c r="BQ26" s="66"/>
      <c r="BR26" s="66"/>
      <c r="BS26" s="66"/>
      <c r="BT26" s="66">
        <f t="shared" si="80"/>
        <v>0</v>
      </c>
      <c r="BU26" s="22" t="e">
        <f t="shared" si="22"/>
        <v>#DIV/0!</v>
      </c>
      <c r="BV26" s="66">
        <f t="shared" si="81"/>
        <v>0</v>
      </c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22" t="e">
        <f t="shared" si="24"/>
        <v>#DIV/0!</v>
      </c>
      <c r="CR26" s="66">
        <f t="shared" si="82"/>
        <v>0</v>
      </c>
      <c r="CS26" s="66">
        <f t="shared" si="83"/>
        <v>0</v>
      </c>
      <c r="CT26" s="66">
        <f t="shared" si="84"/>
        <v>0</v>
      </c>
      <c r="CU26" s="66">
        <f t="shared" si="85"/>
        <v>0</v>
      </c>
      <c r="CV26" s="66">
        <f t="shared" si="86"/>
        <v>0</v>
      </c>
      <c r="CW26" s="66">
        <f t="shared" si="87"/>
        <v>0</v>
      </c>
      <c r="CX26" s="66">
        <f t="shared" si="88"/>
        <v>0</v>
      </c>
      <c r="CY26" s="66">
        <f t="shared" si="89"/>
        <v>0</v>
      </c>
      <c r="CZ26" s="66">
        <f t="shared" si="90"/>
        <v>0</v>
      </c>
      <c r="DA26" s="66">
        <f t="shared" si="91"/>
        <v>0</v>
      </c>
      <c r="DB26" s="66">
        <f t="shared" si="92"/>
        <v>0</v>
      </c>
      <c r="DC26" s="66">
        <f t="shared" si="93"/>
        <v>0</v>
      </c>
      <c r="DD26" s="66">
        <f t="shared" si="94"/>
        <v>0</v>
      </c>
      <c r="DE26" s="66">
        <f t="shared" si="95"/>
        <v>0</v>
      </c>
      <c r="DF26" s="66">
        <f t="shared" si="96"/>
        <v>0</v>
      </c>
      <c r="DG26" s="66">
        <f t="shared" si="97"/>
        <v>0</v>
      </c>
      <c r="DH26" s="66">
        <f t="shared" si="98"/>
        <v>0</v>
      </c>
      <c r="DI26" s="66"/>
      <c r="DJ26" s="66">
        <f t="shared" si="99"/>
        <v>0</v>
      </c>
      <c r="DK26" s="66">
        <f t="shared" si="100"/>
        <v>0</v>
      </c>
      <c r="DL26" s="66">
        <f t="shared" si="101"/>
        <v>0</v>
      </c>
      <c r="DN26" s="5">
        <f t="shared" si="45"/>
        <v>0</v>
      </c>
      <c r="DO26" s="5">
        <f t="shared" si="46"/>
        <v>0</v>
      </c>
      <c r="DP26" s="5">
        <f t="shared" si="47"/>
        <v>0</v>
      </c>
    </row>
    <row r="27" spans="1:121" ht="48.75" customHeight="1" x14ac:dyDescent="0.25">
      <c r="A27" s="117"/>
      <c r="B27" s="216"/>
      <c r="C27" s="103" t="s">
        <v>268</v>
      </c>
      <c r="D27" s="69" t="s">
        <v>267</v>
      </c>
      <c r="E27" s="82">
        <v>410</v>
      </c>
      <c r="F27" s="67" t="s">
        <v>261</v>
      </c>
      <c r="G27" s="66">
        <f t="shared" si="61"/>
        <v>27000000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>
        <f>50000000-23000000</f>
        <v>27000000</v>
      </c>
      <c r="W27" s="66"/>
      <c r="X27" s="66"/>
      <c r="Y27" s="66"/>
      <c r="Z27" s="66"/>
      <c r="AA27" s="66"/>
      <c r="AC27" s="22">
        <f t="shared" si="1"/>
        <v>1</v>
      </c>
      <c r="AD27" s="66">
        <f t="shared" si="62"/>
        <v>27000000</v>
      </c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>
        <f>+'[3]ABRIL 2016'!$Y$585</f>
        <v>27000000</v>
      </c>
      <c r="AT27" s="66"/>
      <c r="AU27" s="66"/>
      <c r="AV27" s="66"/>
      <c r="AW27" s="66"/>
      <c r="AX27" s="66"/>
      <c r="AY27" s="22">
        <f t="shared" si="3"/>
        <v>0</v>
      </c>
      <c r="AZ27" s="66">
        <f t="shared" si="63"/>
        <v>0</v>
      </c>
      <c r="BA27" s="66">
        <f t="shared" si="64"/>
        <v>0</v>
      </c>
      <c r="BB27" s="66">
        <f t="shared" si="65"/>
        <v>0</v>
      </c>
      <c r="BC27" s="66">
        <f t="shared" si="66"/>
        <v>0</v>
      </c>
      <c r="BD27" s="66">
        <f t="shared" si="67"/>
        <v>0</v>
      </c>
      <c r="BE27" s="66">
        <f t="shared" si="68"/>
        <v>0</v>
      </c>
      <c r="BF27" s="66">
        <f t="shared" si="69"/>
        <v>0</v>
      </c>
      <c r="BG27" s="66">
        <f t="shared" si="70"/>
        <v>0</v>
      </c>
      <c r="BH27" s="66">
        <f t="shared" si="71"/>
        <v>0</v>
      </c>
      <c r="BI27" s="66">
        <f t="shared" si="72"/>
        <v>0</v>
      </c>
      <c r="BJ27" s="66">
        <f t="shared" si="73"/>
        <v>0</v>
      </c>
      <c r="BK27" s="66">
        <f t="shared" si="74"/>
        <v>0</v>
      </c>
      <c r="BL27" s="66">
        <f t="shared" si="75"/>
        <v>0</v>
      </c>
      <c r="BM27" s="66">
        <f t="shared" si="76"/>
        <v>0</v>
      </c>
      <c r="BN27" s="66">
        <f t="shared" si="77"/>
        <v>0</v>
      </c>
      <c r="BO27" s="66">
        <f t="shared" si="78"/>
        <v>0</v>
      </c>
      <c r="BP27" s="66">
        <f t="shared" si="79"/>
        <v>0</v>
      </c>
      <c r="BQ27" s="66"/>
      <c r="BR27" s="66"/>
      <c r="BS27" s="66"/>
      <c r="BT27" s="66">
        <f t="shared" si="80"/>
        <v>0</v>
      </c>
      <c r="BU27" s="22">
        <f t="shared" si="22"/>
        <v>0.57407407407407407</v>
      </c>
      <c r="BV27" s="66">
        <f t="shared" si="81"/>
        <v>15500000</v>
      </c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>
        <f>+'[3]ABRIL 2016'!$H$583</f>
        <v>15500000</v>
      </c>
      <c r="CL27" s="66"/>
      <c r="CM27" s="66"/>
      <c r="CN27" s="66"/>
      <c r="CO27" s="66"/>
      <c r="CP27" s="66"/>
      <c r="CQ27" s="22">
        <f t="shared" si="24"/>
        <v>0.42592592592592593</v>
      </c>
      <c r="CR27" s="66">
        <f t="shared" si="82"/>
        <v>11500000</v>
      </c>
      <c r="CS27" s="66">
        <f t="shared" si="83"/>
        <v>0</v>
      </c>
      <c r="CT27" s="66">
        <f t="shared" si="84"/>
        <v>0</v>
      </c>
      <c r="CU27" s="66">
        <f t="shared" si="85"/>
        <v>0</v>
      </c>
      <c r="CV27" s="66">
        <f t="shared" si="86"/>
        <v>0</v>
      </c>
      <c r="CW27" s="66">
        <f t="shared" si="87"/>
        <v>0</v>
      </c>
      <c r="CX27" s="66">
        <f t="shared" si="88"/>
        <v>0</v>
      </c>
      <c r="CY27" s="66">
        <f t="shared" si="89"/>
        <v>0</v>
      </c>
      <c r="CZ27" s="66">
        <f t="shared" si="90"/>
        <v>0</v>
      </c>
      <c r="DA27" s="66">
        <f t="shared" si="91"/>
        <v>0</v>
      </c>
      <c r="DB27" s="66">
        <f t="shared" si="92"/>
        <v>0</v>
      </c>
      <c r="DC27" s="66">
        <f t="shared" si="93"/>
        <v>0</v>
      </c>
      <c r="DD27" s="66">
        <f t="shared" si="94"/>
        <v>0</v>
      </c>
      <c r="DE27" s="66">
        <f t="shared" si="95"/>
        <v>0</v>
      </c>
      <c r="DF27" s="66">
        <f t="shared" si="96"/>
        <v>0</v>
      </c>
      <c r="DG27" s="66">
        <f t="shared" si="97"/>
        <v>11500000</v>
      </c>
      <c r="DH27" s="66">
        <f t="shared" si="98"/>
        <v>0</v>
      </c>
      <c r="DI27" s="66"/>
      <c r="DJ27" s="66">
        <f t="shared" si="99"/>
        <v>0</v>
      </c>
      <c r="DK27" s="66">
        <f t="shared" si="100"/>
        <v>0</v>
      </c>
      <c r="DL27" s="66">
        <f t="shared" si="101"/>
        <v>0</v>
      </c>
      <c r="DN27" s="5">
        <f t="shared" si="45"/>
        <v>27000000</v>
      </c>
      <c r="DO27" s="5">
        <f t="shared" si="46"/>
        <v>27000000</v>
      </c>
      <c r="DP27" s="5">
        <f t="shared" si="47"/>
        <v>27000000</v>
      </c>
    </row>
    <row r="28" spans="1:121" ht="34.5" customHeight="1" x14ac:dyDescent="0.25">
      <c r="A28" s="117"/>
      <c r="B28" s="216"/>
      <c r="C28" s="103" t="s">
        <v>266</v>
      </c>
      <c r="D28" s="69" t="s">
        <v>265</v>
      </c>
      <c r="E28" s="82">
        <v>410</v>
      </c>
      <c r="F28" s="67" t="s">
        <v>264</v>
      </c>
      <c r="G28" s="66">
        <f t="shared" si="61"/>
        <v>105000000</v>
      </c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>
        <v>100000000</v>
      </c>
      <c r="W28" s="66"/>
      <c r="X28" s="66"/>
      <c r="Y28" s="66"/>
      <c r="Z28" s="66"/>
      <c r="AA28" s="66">
        <v>5000000</v>
      </c>
      <c r="AC28" s="22">
        <f t="shared" si="1"/>
        <v>0.59547755238095235</v>
      </c>
      <c r="AD28" s="66">
        <f t="shared" si="62"/>
        <v>62525143</v>
      </c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>
        <f>+'[1]MAYO 2016'!$Y$688</f>
        <v>61374643</v>
      </c>
      <c r="AT28" s="66"/>
      <c r="AU28" s="66"/>
      <c r="AV28" s="66"/>
      <c r="AW28" s="66"/>
      <c r="AX28" s="66">
        <v>1150500</v>
      </c>
      <c r="AY28" s="22">
        <f t="shared" si="3"/>
        <v>0.40452244761904765</v>
      </c>
      <c r="AZ28" s="66">
        <f t="shared" si="63"/>
        <v>42474857</v>
      </c>
      <c r="BA28" s="66">
        <f t="shared" si="64"/>
        <v>0</v>
      </c>
      <c r="BB28" s="66">
        <f t="shared" si="65"/>
        <v>0</v>
      </c>
      <c r="BC28" s="66">
        <f t="shared" si="66"/>
        <v>0</v>
      </c>
      <c r="BD28" s="66">
        <f t="shared" si="67"/>
        <v>0</v>
      </c>
      <c r="BE28" s="66">
        <f t="shared" si="68"/>
        <v>0</v>
      </c>
      <c r="BF28" s="66">
        <f t="shared" si="69"/>
        <v>0</v>
      </c>
      <c r="BG28" s="66">
        <f t="shared" si="70"/>
        <v>0</v>
      </c>
      <c r="BH28" s="66">
        <f t="shared" si="71"/>
        <v>0</v>
      </c>
      <c r="BI28" s="66">
        <f t="shared" si="72"/>
        <v>0</v>
      </c>
      <c r="BJ28" s="66">
        <f t="shared" si="73"/>
        <v>0</v>
      </c>
      <c r="BK28" s="66">
        <f t="shared" si="74"/>
        <v>0</v>
      </c>
      <c r="BL28" s="66">
        <f t="shared" si="75"/>
        <v>0</v>
      </c>
      <c r="BM28" s="66">
        <f t="shared" si="76"/>
        <v>0</v>
      </c>
      <c r="BN28" s="66">
        <f t="shared" si="77"/>
        <v>0</v>
      </c>
      <c r="BO28" s="66">
        <f t="shared" si="78"/>
        <v>38625357</v>
      </c>
      <c r="BP28" s="66">
        <f t="shared" si="79"/>
        <v>0</v>
      </c>
      <c r="BQ28" s="66"/>
      <c r="BR28" s="66"/>
      <c r="BS28" s="66"/>
      <c r="BT28" s="66">
        <f t="shared" si="80"/>
        <v>3849500</v>
      </c>
      <c r="BU28" s="22">
        <f t="shared" si="22"/>
        <v>0.44673469523809523</v>
      </c>
      <c r="BV28" s="66">
        <f t="shared" si="81"/>
        <v>46907143</v>
      </c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>
        <f>+'[1]MAYO 2016'!$H$686-CP28</f>
        <v>45756643</v>
      </c>
      <c r="CL28" s="66"/>
      <c r="CM28" s="66"/>
      <c r="CN28" s="66"/>
      <c r="CO28" s="66"/>
      <c r="CP28" s="66">
        <v>1150500</v>
      </c>
      <c r="CQ28" s="22">
        <f t="shared" si="24"/>
        <v>0.55326530476190472</v>
      </c>
      <c r="CR28" s="66">
        <f t="shared" si="82"/>
        <v>58092857</v>
      </c>
      <c r="CS28" s="66">
        <f t="shared" si="83"/>
        <v>0</v>
      </c>
      <c r="CT28" s="66">
        <f t="shared" si="84"/>
        <v>0</v>
      </c>
      <c r="CU28" s="66">
        <f t="shared" si="85"/>
        <v>0</v>
      </c>
      <c r="CV28" s="66">
        <f t="shared" si="86"/>
        <v>0</v>
      </c>
      <c r="CW28" s="66">
        <f t="shared" si="87"/>
        <v>0</v>
      </c>
      <c r="CX28" s="66">
        <f t="shared" si="88"/>
        <v>0</v>
      </c>
      <c r="CY28" s="66">
        <f t="shared" si="89"/>
        <v>0</v>
      </c>
      <c r="CZ28" s="66">
        <f t="shared" si="90"/>
        <v>0</v>
      </c>
      <c r="DA28" s="66">
        <f t="shared" si="91"/>
        <v>0</v>
      </c>
      <c r="DB28" s="66">
        <f t="shared" si="92"/>
        <v>0</v>
      </c>
      <c r="DC28" s="66">
        <f t="shared" si="93"/>
        <v>0</v>
      </c>
      <c r="DD28" s="66">
        <f t="shared" si="94"/>
        <v>0</v>
      </c>
      <c r="DE28" s="66">
        <f t="shared" si="95"/>
        <v>0</v>
      </c>
      <c r="DF28" s="66">
        <f t="shared" si="96"/>
        <v>0</v>
      </c>
      <c r="DG28" s="66">
        <f t="shared" si="97"/>
        <v>54243357</v>
      </c>
      <c r="DH28" s="66">
        <f t="shared" si="98"/>
        <v>0</v>
      </c>
      <c r="DI28" s="66"/>
      <c r="DJ28" s="66">
        <f t="shared" si="99"/>
        <v>0</v>
      </c>
      <c r="DK28" s="66">
        <f t="shared" si="100"/>
        <v>0</v>
      </c>
      <c r="DL28" s="66">
        <f t="shared" si="101"/>
        <v>3849500</v>
      </c>
      <c r="DN28" s="5">
        <f t="shared" si="45"/>
        <v>105000000</v>
      </c>
      <c r="DO28" s="5">
        <f t="shared" si="46"/>
        <v>105000000</v>
      </c>
      <c r="DP28" s="5">
        <f t="shared" si="47"/>
        <v>105000000</v>
      </c>
    </row>
    <row r="29" spans="1:121" ht="38.25" customHeight="1" x14ac:dyDescent="0.25">
      <c r="A29" s="117"/>
      <c r="B29" s="216"/>
      <c r="C29" s="103" t="s">
        <v>263</v>
      </c>
      <c r="D29" s="69" t="s">
        <v>262</v>
      </c>
      <c r="E29" s="82">
        <v>410</v>
      </c>
      <c r="F29" s="67" t="s">
        <v>261</v>
      </c>
      <c r="G29" s="66">
        <f t="shared" si="61"/>
        <v>100000000</v>
      </c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>
        <v>100000000</v>
      </c>
      <c r="W29" s="66"/>
      <c r="X29" s="66"/>
      <c r="Y29" s="66"/>
      <c r="Z29" s="66"/>
      <c r="AA29" s="66"/>
      <c r="AC29" s="22">
        <f t="shared" si="1"/>
        <v>0.73573889000000003</v>
      </c>
      <c r="AD29" s="66">
        <f t="shared" si="62"/>
        <v>73573889</v>
      </c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>
        <f>+'[3]ABRIL 2016'!$Y$624</f>
        <v>73573889</v>
      </c>
      <c r="AT29" s="66"/>
      <c r="AU29" s="66"/>
      <c r="AV29" s="66"/>
      <c r="AW29" s="66"/>
      <c r="AX29" s="66"/>
      <c r="AY29" s="22">
        <f t="shared" si="3"/>
        <v>0.26426110999999997</v>
      </c>
      <c r="AZ29" s="66">
        <f t="shared" si="63"/>
        <v>26426111</v>
      </c>
      <c r="BA29" s="66">
        <f t="shared" si="64"/>
        <v>0</v>
      </c>
      <c r="BB29" s="66">
        <f t="shared" si="65"/>
        <v>0</v>
      </c>
      <c r="BC29" s="66">
        <f t="shared" si="66"/>
        <v>0</v>
      </c>
      <c r="BD29" s="66">
        <f t="shared" si="67"/>
        <v>0</v>
      </c>
      <c r="BE29" s="66">
        <f t="shared" si="68"/>
        <v>0</v>
      </c>
      <c r="BF29" s="66">
        <f t="shared" si="69"/>
        <v>0</v>
      </c>
      <c r="BG29" s="66">
        <f t="shared" si="70"/>
        <v>0</v>
      </c>
      <c r="BH29" s="66">
        <f t="shared" si="71"/>
        <v>0</v>
      </c>
      <c r="BI29" s="66">
        <f t="shared" si="72"/>
        <v>0</v>
      </c>
      <c r="BJ29" s="66">
        <f t="shared" si="73"/>
        <v>0</v>
      </c>
      <c r="BK29" s="66">
        <f t="shared" si="74"/>
        <v>0</v>
      </c>
      <c r="BL29" s="66">
        <f t="shared" si="75"/>
        <v>0</v>
      </c>
      <c r="BM29" s="66">
        <f t="shared" si="76"/>
        <v>0</v>
      </c>
      <c r="BN29" s="66">
        <f t="shared" si="77"/>
        <v>0</v>
      </c>
      <c r="BO29" s="66">
        <f t="shared" si="78"/>
        <v>26426111</v>
      </c>
      <c r="BP29" s="66">
        <f t="shared" si="79"/>
        <v>0</v>
      </c>
      <c r="BQ29" s="66"/>
      <c r="BR29" s="66"/>
      <c r="BS29" s="66"/>
      <c r="BT29" s="66">
        <f t="shared" si="80"/>
        <v>0</v>
      </c>
      <c r="BU29" s="22">
        <f t="shared" si="22"/>
        <v>0.73573889000000003</v>
      </c>
      <c r="BV29" s="66">
        <f t="shared" si="81"/>
        <v>73573889</v>
      </c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>
        <f>+'[1]MAYO 2016'!$H$723</f>
        <v>73573889</v>
      </c>
      <c r="CL29" s="66"/>
      <c r="CM29" s="66"/>
      <c r="CN29" s="66"/>
      <c r="CO29" s="66"/>
      <c r="CP29" s="66"/>
      <c r="CQ29" s="22">
        <f t="shared" si="24"/>
        <v>0.26426110999999997</v>
      </c>
      <c r="CR29" s="66">
        <f t="shared" si="82"/>
        <v>26426111</v>
      </c>
      <c r="CS29" s="66">
        <f t="shared" si="83"/>
        <v>0</v>
      </c>
      <c r="CT29" s="66">
        <f t="shared" si="84"/>
        <v>0</v>
      </c>
      <c r="CU29" s="66">
        <f t="shared" si="85"/>
        <v>0</v>
      </c>
      <c r="CV29" s="66">
        <f t="shared" si="86"/>
        <v>0</v>
      </c>
      <c r="CW29" s="66">
        <f t="shared" si="87"/>
        <v>0</v>
      </c>
      <c r="CX29" s="66">
        <f t="shared" si="88"/>
        <v>0</v>
      </c>
      <c r="CY29" s="66">
        <f t="shared" si="89"/>
        <v>0</v>
      </c>
      <c r="CZ29" s="66">
        <f t="shared" si="90"/>
        <v>0</v>
      </c>
      <c r="DA29" s="66">
        <f t="shared" si="91"/>
        <v>0</v>
      </c>
      <c r="DB29" s="66">
        <f t="shared" si="92"/>
        <v>0</v>
      </c>
      <c r="DC29" s="66">
        <f t="shared" si="93"/>
        <v>0</v>
      </c>
      <c r="DD29" s="66">
        <f t="shared" si="94"/>
        <v>0</v>
      </c>
      <c r="DE29" s="66">
        <f t="shared" si="95"/>
        <v>0</v>
      </c>
      <c r="DF29" s="66">
        <f t="shared" si="96"/>
        <v>0</v>
      </c>
      <c r="DG29" s="66">
        <f t="shared" si="97"/>
        <v>26426111</v>
      </c>
      <c r="DH29" s="66">
        <f t="shared" si="98"/>
        <v>0</v>
      </c>
      <c r="DI29" s="66"/>
      <c r="DJ29" s="66">
        <f t="shared" si="99"/>
        <v>0</v>
      </c>
      <c r="DK29" s="66">
        <f t="shared" si="100"/>
        <v>0</v>
      </c>
      <c r="DL29" s="66">
        <f t="shared" si="101"/>
        <v>0</v>
      </c>
      <c r="DN29" s="5">
        <f t="shared" si="45"/>
        <v>100000000</v>
      </c>
      <c r="DO29" s="5">
        <f t="shared" si="46"/>
        <v>100000000</v>
      </c>
      <c r="DP29" s="5">
        <f t="shared" si="47"/>
        <v>100000000</v>
      </c>
    </row>
    <row r="30" spans="1:121" ht="22.5" customHeight="1" x14ac:dyDescent="0.25">
      <c r="A30" s="117"/>
      <c r="B30" s="216"/>
      <c r="C30" s="103" t="s">
        <v>260</v>
      </c>
      <c r="D30" s="69" t="s">
        <v>208</v>
      </c>
      <c r="E30" s="82">
        <v>410</v>
      </c>
      <c r="F30" s="67" t="s">
        <v>41</v>
      </c>
      <c r="G30" s="66">
        <f t="shared" si="61"/>
        <v>6000000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>
        <v>6000000</v>
      </c>
      <c r="AC30" s="22">
        <f t="shared" si="1"/>
        <v>0.97954666666666668</v>
      </c>
      <c r="AD30" s="66">
        <f t="shared" si="62"/>
        <v>5877280</v>
      </c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>
        <f>+'[1]MAYO 2016'!$G$742</f>
        <v>5877280</v>
      </c>
      <c r="AY30" s="22">
        <f t="shared" si="3"/>
        <v>2.0453333333333323E-2</v>
      </c>
      <c r="AZ30" s="66">
        <f t="shared" si="63"/>
        <v>122720</v>
      </c>
      <c r="BA30" s="66">
        <f t="shared" si="64"/>
        <v>0</v>
      </c>
      <c r="BB30" s="66">
        <f t="shared" si="65"/>
        <v>0</v>
      </c>
      <c r="BC30" s="66">
        <f t="shared" si="66"/>
        <v>0</v>
      </c>
      <c r="BD30" s="66">
        <f t="shared" si="67"/>
        <v>0</v>
      </c>
      <c r="BE30" s="66">
        <f t="shared" ref="BE30:BM35" si="102">+L30-AI30</f>
        <v>0</v>
      </c>
      <c r="BF30" s="66">
        <f t="shared" si="102"/>
        <v>0</v>
      </c>
      <c r="BG30" s="66">
        <f t="shared" si="102"/>
        <v>0</v>
      </c>
      <c r="BH30" s="66">
        <f t="shared" si="102"/>
        <v>0</v>
      </c>
      <c r="BI30" s="66">
        <f t="shared" si="102"/>
        <v>0</v>
      </c>
      <c r="BJ30" s="66">
        <f t="shared" si="102"/>
        <v>0</v>
      </c>
      <c r="BK30" s="66">
        <f t="shared" si="102"/>
        <v>0</v>
      </c>
      <c r="BL30" s="66">
        <f t="shared" si="102"/>
        <v>0</v>
      </c>
      <c r="BM30" s="66">
        <f t="shared" si="102"/>
        <v>0</v>
      </c>
      <c r="BN30" s="66"/>
      <c r="BO30" s="66">
        <f t="shared" ref="BO30:BP35" si="103">+V30-AS30</f>
        <v>0</v>
      </c>
      <c r="BP30" s="66">
        <f t="shared" si="103"/>
        <v>0</v>
      </c>
      <c r="BQ30" s="66"/>
      <c r="BR30" s="66"/>
      <c r="BS30" s="66"/>
      <c r="BT30" s="66">
        <f t="shared" si="80"/>
        <v>122720</v>
      </c>
      <c r="BU30" s="22">
        <f t="shared" si="22"/>
        <v>0.97954666666666668</v>
      </c>
      <c r="BV30" s="66">
        <f t="shared" si="81"/>
        <v>5877280</v>
      </c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>
        <f>+'[1]MAYO 2016'!$H$742</f>
        <v>5877280</v>
      </c>
      <c r="CQ30" s="22">
        <f t="shared" si="24"/>
        <v>2.0453333333333323E-2</v>
      </c>
      <c r="CR30" s="66">
        <f t="shared" si="82"/>
        <v>122720</v>
      </c>
      <c r="CS30" s="66">
        <f t="shared" si="83"/>
        <v>0</v>
      </c>
      <c r="CT30" s="66">
        <f t="shared" si="84"/>
        <v>0</v>
      </c>
      <c r="CU30" s="66">
        <f t="shared" si="85"/>
        <v>0</v>
      </c>
      <c r="CV30" s="66">
        <f t="shared" si="86"/>
        <v>0</v>
      </c>
      <c r="CW30" s="66">
        <f t="shared" si="87"/>
        <v>0</v>
      </c>
      <c r="CX30" s="66">
        <f t="shared" si="88"/>
        <v>0</v>
      </c>
      <c r="CY30" s="66">
        <f t="shared" si="89"/>
        <v>0</v>
      </c>
      <c r="CZ30" s="66">
        <f t="shared" si="90"/>
        <v>0</v>
      </c>
      <c r="DA30" s="66">
        <f t="shared" si="91"/>
        <v>0</v>
      </c>
      <c r="DB30" s="66">
        <f t="shared" si="92"/>
        <v>0</v>
      </c>
      <c r="DC30" s="66">
        <f t="shared" si="93"/>
        <v>0</v>
      </c>
      <c r="DD30" s="66">
        <f t="shared" si="94"/>
        <v>0</v>
      </c>
      <c r="DE30" s="66">
        <f t="shared" si="95"/>
        <v>0</v>
      </c>
      <c r="DF30" s="66">
        <f t="shared" ref="DF30:DH32" si="104">U30-CJ30</f>
        <v>0</v>
      </c>
      <c r="DG30" s="66">
        <f t="shared" si="104"/>
        <v>0</v>
      </c>
      <c r="DH30" s="66">
        <f t="shared" si="104"/>
        <v>0</v>
      </c>
      <c r="DI30" s="66"/>
      <c r="DJ30" s="66">
        <f t="shared" ref="DJ30:DL32" si="105">Y30-CN30</f>
        <v>0</v>
      </c>
      <c r="DK30" s="66">
        <f t="shared" si="105"/>
        <v>0</v>
      </c>
      <c r="DL30" s="66">
        <f t="shared" si="105"/>
        <v>122720</v>
      </c>
      <c r="DN30" s="5">
        <f t="shared" si="45"/>
        <v>6000000</v>
      </c>
      <c r="DO30" s="5">
        <f t="shared" si="46"/>
        <v>6000000</v>
      </c>
      <c r="DP30" s="5">
        <f t="shared" si="47"/>
        <v>6000000</v>
      </c>
    </row>
    <row r="31" spans="1:121" ht="50.25" customHeight="1" x14ac:dyDescent="0.25">
      <c r="A31" s="117"/>
      <c r="B31" s="216"/>
      <c r="C31" s="103" t="s">
        <v>259</v>
      </c>
      <c r="D31" s="69" t="s">
        <v>258</v>
      </c>
      <c r="E31" s="82">
        <v>410</v>
      </c>
      <c r="F31" s="67" t="s">
        <v>257</v>
      </c>
      <c r="G31" s="66">
        <f t="shared" si="61"/>
        <v>5000000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>
        <v>5000000</v>
      </c>
      <c r="AC31" s="22">
        <f t="shared" si="1"/>
        <v>0.32128479999999998</v>
      </c>
      <c r="AD31" s="66">
        <f t="shared" si="62"/>
        <v>1606424</v>
      </c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>
        <f>+'[3]ABRIL 2016'!$G$646</f>
        <v>1606424</v>
      </c>
      <c r="AY31" s="22">
        <f t="shared" si="3"/>
        <v>0.67871520000000007</v>
      </c>
      <c r="AZ31" s="66">
        <f t="shared" si="63"/>
        <v>3393576</v>
      </c>
      <c r="BA31" s="66">
        <f t="shared" si="64"/>
        <v>0</v>
      </c>
      <c r="BB31" s="66">
        <f t="shared" si="65"/>
        <v>0</v>
      </c>
      <c r="BC31" s="66">
        <f t="shared" si="66"/>
        <v>0</v>
      </c>
      <c r="BD31" s="66">
        <f t="shared" si="67"/>
        <v>0</v>
      </c>
      <c r="BE31" s="66">
        <f t="shared" si="102"/>
        <v>0</v>
      </c>
      <c r="BF31" s="66">
        <f t="shared" si="102"/>
        <v>0</v>
      </c>
      <c r="BG31" s="66">
        <f t="shared" si="102"/>
        <v>0</v>
      </c>
      <c r="BH31" s="66">
        <f t="shared" si="102"/>
        <v>0</v>
      </c>
      <c r="BI31" s="66">
        <f t="shared" si="102"/>
        <v>0</v>
      </c>
      <c r="BJ31" s="66">
        <f t="shared" si="102"/>
        <v>0</v>
      </c>
      <c r="BK31" s="66">
        <f t="shared" si="102"/>
        <v>0</v>
      </c>
      <c r="BL31" s="66">
        <f t="shared" si="102"/>
        <v>0</v>
      </c>
      <c r="BM31" s="66">
        <f t="shared" si="102"/>
        <v>0</v>
      </c>
      <c r="BN31" s="66"/>
      <c r="BO31" s="66">
        <f t="shared" si="103"/>
        <v>0</v>
      </c>
      <c r="BP31" s="66">
        <f t="shared" si="103"/>
        <v>0</v>
      </c>
      <c r="BQ31" s="66"/>
      <c r="BR31" s="66"/>
      <c r="BS31" s="66"/>
      <c r="BT31" s="66">
        <f t="shared" si="80"/>
        <v>3393576</v>
      </c>
      <c r="BU31" s="22">
        <f t="shared" si="22"/>
        <v>0.32128479999999998</v>
      </c>
      <c r="BV31" s="66">
        <f t="shared" si="81"/>
        <v>1606424</v>
      </c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>
        <f>+'[3]ABRIL 2016'!$H$646</f>
        <v>1606424</v>
      </c>
      <c r="CQ31" s="22">
        <f t="shared" si="24"/>
        <v>0.67871520000000007</v>
      </c>
      <c r="CR31" s="66">
        <f t="shared" si="82"/>
        <v>3393576</v>
      </c>
      <c r="CS31" s="66">
        <f t="shared" si="83"/>
        <v>0</v>
      </c>
      <c r="CT31" s="66">
        <f t="shared" si="84"/>
        <v>0</v>
      </c>
      <c r="CU31" s="66">
        <f t="shared" si="85"/>
        <v>0</v>
      </c>
      <c r="CV31" s="66">
        <f t="shared" si="86"/>
        <v>0</v>
      </c>
      <c r="CW31" s="66">
        <f t="shared" si="87"/>
        <v>0</v>
      </c>
      <c r="CX31" s="66">
        <f t="shared" si="88"/>
        <v>0</v>
      </c>
      <c r="CY31" s="66">
        <f t="shared" si="89"/>
        <v>0</v>
      </c>
      <c r="CZ31" s="66">
        <f t="shared" si="90"/>
        <v>0</v>
      </c>
      <c r="DA31" s="66">
        <f t="shared" si="91"/>
        <v>0</v>
      </c>
      <c r="DB31" s="66">
        <f t="shared" si="92"/>
        <v>0</v>
      </c>
      <c r="DC31" s="66">
        <f t="shared" si="93"/>
        <v>0</v>
      </c>
      <c r="DD31" s="66">
        <f t="shared" si="94"/>
        <v>0</v>
      </c>
      <c r="DE31" s="66">
        <f t="shared" si="95"/>
        <v>0</v>
      </c>
      <c r="DF31" s="66">
        <f t="shared" si="104"/>
        <v>0</v>
      </c>
      <c r="DG31" s="66">
        <f t="shared" si="104"/>
        <v>0</v>
      </c>
      <c r="DH31" s="66">
        <f t="shared" si="104"/>
        <v>0</v>
      </c>
      <c r="DI31" s="66"/>
      <c r="DJ31" s="66">
        <f t="shared" si="105"/>
        <v>0</v>
      </c>
      <c r="DK31" s="66">
        <f t="shared" si="105"/>
        <v>0</v>
      </c>
      <c r="DL31" s="66">
        <f t="shared" si="105"/>
        <v>3393576</v>
      </c>
      <c r="DN31" s="5">
        <f t="shared" si="45"/>
        <v>5000000</v>
      </c>
      <c r="DO31" s="5">
        <f t="shared" si="46"/>
        <v>5000000</v>
      </c>
      <c r="DP31" s="5">
        <f t="shared" si="47"/>
        <v>5000000</v>
      </c>
    </row>
    <row r="32" spans="1:121" ht="49.5" customHeight="1" x14ac:dyDescent="0.25">
      <c r="A32" s="117"/>
      <c r="B32" s="217"/>
      <c r="C32" s="103" t="s">
        <v>256</v>
      </c>
      <c r="D32" s="69" t="s">
        <v>255</v>
      </c>
      <c r="E32" s="82">
        <v>410</v>
      </c>
      <c r="F32" s="67" t="s">
        <v>254</v>
      </c>
      <c r="G32" s="66">
        <f t="shared" si="61"/>
        <v>121169156</v>
      </c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>
        <v>110000000</v>
      </c>
      <c r="W32" s="66"/>
      <c r="X32" s="66">
        <v>11169156</v>
      </c>
      <c r="Y32" s="66"/>
      <c r="Z32" s="66"/>
      <c r="AA32" s="66"/>
      <c r="AC32" s="22">
        <f t="shared" si="1"/>
        <v>0.90782178923487755</v>
      </c>
      <c r="AD32" s="66">
        <f t="shared" si="62"/>
        <v>110000000</v>
      </c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>
        <f>+'[4]ENERO 2016'!$Y$308</f>
        <v>110000000</v>
      </c>
      <c r="AT32" s="66"/>
      <c r="AU32" s="66"/>
      <c r="AV32" s="66"/>
      <c r="AW32" s="66"/>
      <c r="AX32" s="66"/>
      <c r="AY32" s="22">
        <f t="shared" si="3"/>
        <v>9.2178210765122448E-2</v>
      </c>
      <c r="AZ32" s="66">
        <f t="shared" si="63"/>
        <v>11169156</v>
      </c>
      <c r="BA32" s="66">
        <f t="shared" si="64"/>
        <v>0</v>
      </c>
      <c r="BB32" s="66">
        <f t="shared" si="65"/>
        <v>0</v>
      </c>
      <c r="BC32" s="66">
        <f t="shared" si="66"/>
        <v>0</v>
      </c>
      <c r="BD32" s="66">
        <f t="shared" si="67"/>
        <v>0</v>
      </c>
      <c r="BE32" s="66">
        <f t="shared" si="102"/>
        <v>0</v>
      </c>
      <c r="BF32" s="66">
        <f t="shared" si="102"/>
        <v>0</v>
      </c>
      <c r="BG32" s="66">
        <f t="shared" si="102"/>
        <v>0</v>
      </c>
      <c r="BH32" s="66">
        <f t="shared" si="102"/>
        <v>0</v>
      </c>
      <c r="BI32" s="66">
        <f t="shared" si="102"/>
        <v>0</v>
      </c>
      <c r="BJ32" s="66">
        <f t="shared" si="102"/>
        <v>0</v>
      </c>
      <c r="BK32" s="66">
        <f t="shared" si="102"/>
        <v>0</v>
      </c>
      <c r="BL32" s="66">
        <f t="shared" si="102"/>
        <v>0</v>
      </c>
      <c r="BM32" s="66">
        <f t="shared" si="102"/>
        <v>0</v>
      </c>
      <c r="BN32" s="66"/>
      <c r="BO32" s="66">
        <f t="shared" si="103"/>
        <v>0</v>
      </c>
      <c r="BP32" s="66">
        <f t="shared" si="103"/>
        <v>0</v>
      </c>
      <c r="BQ32" s="66">
        <f>+X32-AU32</f>
        <v>11169156</v>
      </c>
      <c r="BR32" s="66"/>
      <c r="BS32" s="66"/>
      <c r="BT32" s="66">
        <f t="shared" si="80"/>
        <v>0</v>
      </c>
      <c r="BU32" s="22">
        <f t="shared" si="22"/>
        <v>0.70942239624083869</v>
      </c>
      <c r="BV32" s="66">
        <f t="shared" si="81"/>
        <v>85960113</v>
      </c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>
        <f>+'[1]MAYO 2016'!$H$756</f>
        <v>85960113</v>
      </c>
      <c r="CL32" s="66"/>
      <c r="CM32" s="66"/>
      <c r="CN32" s="66"/>
      <c r="CO32" s="66"/>
      <c r="CP32" s="66"/>
      <c r="CQ32" s="22">
        <f t="shared" si="24"/>
        <v>0.29057760375916131</v>
      </c>
      <c r="CR32" s="66">
        <f t="shared" si="82"/>
        <v>35209043</v>
      </c>
      <c r="CS32" s="66">
        <f t="shared" si="83"/>
        <v>0</v>
      </c>
      <c r="CT32" s="66">
        <f t="shared" si="84"/>
        <v>0</v>
      </c>
      <c r="CU32" s="66">
        <f t="shared" si="85"/>
        <v>0</v>
      </c>
      <c r="CV32" s="66">
        <f t="shared" si="86"/>
        <v>0</v>
      </c>
      <c r="CW32" s="66">
        <f t="shared" si="87"/>
        <v>0</v>
      </c>
      <c r="CX32" s="66">
        <f t="shared" si="88"/>
        <v>0</v>
      </c>
      <c r="CY32" s="66">
        <f t="shared" si="89"/>
        <v>0</v>
      </c>
      <c r="CZ32" s="66">
        <f t="shared" si="90"/>
        <v>0</v>
      </c>
      <c r="DA32" s="66">
        <f t="shared" si="91"/>
        <v>0</v>
      </c>
      <c r="DB32" s="66">
        <f t="shared" si="92"/>
        <v>0</v>
      </c>
      <c r="DC32" s="66">
        <f t="shared" si="93"/>
        <v>0</v>
      </c>
      <c r="DD32" s="66">
        <f t="shared" si="94"/>
        <v>0</v>
      </c>
      <c r="DE32" s="66">
        <f t="shared" si="95"/>
        <v>0</v>
      </c>
      <c r="DF32" s="66">
        <f t="shared" si="104"/>
        <v>0</v>
      </c>
      <c r="DG32" s="66">
        <f t="shared" si="104"/>
        <v>24039887</v>
      </c>
      <c r="DH32" s="66">
        <f t="shared" si="104"/>
        <v>0</v>
      </c>
      <c r="DI32" s="66">
        <f>X32-CM32</f>
        <v>11169156</v>
      </c>
      <c r="DJ32" s="66">
        <f t="shared" si="105"/>
        <v>0</v>
      </c>
      <c r="DK32" s="66">
        <f t="shared" si="105"/>
        <v>0</v>
      </c>
      <c r="DL32" s="66">
        <f t="shared" si="105"/>
        <v>0</v>
      </c>
      <c r="DN32" s="116">
        <f t="shared" si="45"/>
        <v>121169156</v>
      </c>
      <c r="DO32" s="5">
        <f t="shared" si="46"/>
        <v>121169156</v>
      </c>
      <c r="DP32" s="5">
        <f t="shared" si="47"/>
        <v>121169156</v>
      </c>
      <c r="DQ32" s="1"/>
    </row>
    <row r="33" spans="1:120" ht="39.75" customHeight="1" x14ac:dyDescent="0.25">
      <c r="A33" s="221" t="s">
        <v>218</v>
      </c>
      <c r="B33" s="215" t="s">
        <v>253</v>
      </c>
      <c r="C33" s="103" t="s">
        <v>252</v>
      </c>
      <c r="D33" s="69" t="s">
        <v>251</v>
      </c>
      <c r="E33" s="83">
        <v>410</v>
      </c>
      <c r="F33" s="67" t="s">
        <v>117</v>
      </c>
      <c r="G33" s="66">
        <f t="shared" si="61"/>
        <v>55000000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>
        <v>55000000</v>
      </c>
      <c r="W33" s="66"/>
      <c r="X33" s="66"/>
      <c r="Y33" s="66"/>
      <c r="Z33" s="66"/>
      <c r="AA33" s="66"/>
      <c r="AC33" s="22">
        <f t="shared" si="1"/>
        <v>0.33363594545454545</v>
      </c>
      <c r="AD33" s="66">
        <f t="shared" si="62"/>
        <v>18349977</v>
      </c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>
        <f>+'[1]MAYO 2016'!$Y$791</f>
        <v>18349977</v>
      </c>
      <c r="AT33" s="66"/>
      <c r="AU33" s="66"/>
      <c r="AV33" s="66"/>
      <c r="AW33" s="66"/>
      <c r="AX33" s="66"/>
      <c r="AY33" s="22">
        <f t="shared" si="3"/>
        <v>0.66636405454545455</v>
      </c>
      <c r="AZ33" s="66">
        <f t="shared" si="63"/>
        <v>36650023</v>
      </c>
      <c r="BA33" s="66">
        <f t="shared" si="64"/>
        <v>0</v>
      </c>
      <c r="BB33" s="66">
        <f t="shared" si="65"/>
        <v>0</v>
      </c>
      <c r="BC33" s="66">
        <f t="shared" si="66"/>
        <v>0</v>
      </c>
      <c r="BD33" s="66">
        <f t="shared" si="67"/>
        <v>0</v>
      </c>
      <c r="BE33" s="66">
        <f t="shared" si="102"/>
        <v>0</v>
      </c>
      <c r="BF33" s="66">
        <f t="shared" si="102"/>
        <v>0</v>
      </c>
      <c r="BG33" s="66">
        <f t="shared" si="102"/>
        <v>0</v>
      </c>
      <c r="BH33" s="66">
        <f t="shared" si="102"/>
        <v>0</v>
      </c>
      <c r="BI33" s="66">
        <f t="shared" si="102"/>
        <v>0</v>
      </c>
      <c r="BJ33" s="66">
        <f t="shared" si="102"/>
        <v>0</v>
      </c>
      <c r="BK33" s="66">
        <f t="shared" si="102"/>
        <v>0</v>
      </c>
      <c r="BL33" s="66">
        <f t="shared" si="102"/>
        <v>0</v>
      </c>
      <c r="BM33" s="66">
        <f t="shared" si="102"/>
        <v>0</v>
      </c>
      <c r="BN33" s="66">
        <f>+U33-AR33</f>
        <v>0</v>
      </c>
      <c r="BO33" s="66">
        <f t="shared" si="103"/>
        <v>36650023</v>
      </c>
      <c r="BP33" s="66">
        <f t="shared" si="103"/>
        <v>0</v>
      </c>
      <c r="BQ33" s="66"/>
      <c r="BR33" s="66"/>
      <c r="BS33" s="66"/>
      <c r="BT33" s="66">
        <f t="shared" si="80"/>
        <v>0</v>
      </c>
      <c r="BU33" s="22">
        <f t="shared" si="22"/>
        <v>0.28563496363636365</v>
      </c>
      <c r="BV33" s="66">
        <f t="shared" si="81"/>
        <v>15709923</v>
      </c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>
        <f>+'[1]MAYO 2016'!$H$789</f>
        <v>15709923</v>
      </c>
      <c r="CL33" s="66"/>
      <c r="CM33" s="66"/>
      <c r="CN33" s="66"/>
      <c r="CO33" s="66"/>
      <c r="CP33" s="66"/>
      <c r="CQ33" s="22">
        <f t="shared" si="24"/>
        <v>0.71436503636363635</v>
      </c>
      <c r="CR33" s="66">
        <f t="shared" si="82"/>
        <v>39290077</v>
      </c>
      <c r="CS33" s="66">
        <f t="shared" si="83"/>
        <v>0</v>
      </c>
      <c r="CT33" s="66">
        <f t="shared" si="84"/>
        <v>0</v>
      </c>
      <c r="CU33" s="66">
        <f t="shared" si="85"/>
        <v>0</v>
      </c>
      <c r="CV33" s="66">
        <f t="shared" si="86"/>
        <v>0</v>
      </c>
      <c r="CW33" s="66">
        <f t="shared" si="87"/>
        <v>0</v>
      </c>
      <c r="CX33" s="66">
        <f t="shared" si="88"/>
        <v>0</v>
      </c>
      <c r="CY33" s="66">
        <f t="shared" si="89"/>
        <v>0</v>
      </c>
      <c r="CZ33" s="66">
        <f t="shared" si="90"/>
        <v>0</v>
      </c>
      <c r="DA33" s="66">
        <f t="shared" si="91"/>
        <v>0</v>
      </c>
      <c r="DB33" s="66">
        <f t="shared" si="92"/>
        <v>0</v>
      </c>
      <c r="DC33" s="66">
        <f t="shared" si="93"/>
        <v>0</v>
      </c>
      <c r="DD33" s="66">
        <f t="shared" si="94"/>
        <v>0</v>
      </c>
      <c r="DE33" s="66">
        <f t="shared" si="95"/>
        <v>0</v>
      </c>
      <c r="DF33" s="66">
        <f t="shared" ref="DF33:DH35" si="106">+U33-CJ33</f>
        <v>0</v>
      </c>
      <c r="DG33" s="66">
        <f t="shared" si="106"/>
        <v>39290077</v>
      </c>
      <c r="DH33" s="66">
        <f t="shared" si="106"/>
        <v>0</v>
      </c>
      <c r="DI33" s="66"/>
      <c r="DJ33" s="66">
        <f>+Y33-CN33</f>
        <v>0</v>
      </c>
      <c r="DK33" s="66">
        <f t="shared" ref="DK33:DK57" si="107">Z33-CO33</f>
        <v>0</v>
      </c>
      <c r="DL33" s="66">
        <f>+AA33-CP33</f>
        <v>0</v>
      </c>
      <c r="DN33" s="5">
        <f t="shared" si="45"/>
        <v>55000000</v>
      </c>
      <c r="DO33" s="5">
        <f t="shared" si="46"/>
        <v>55000000</v>
      </c>
      <c r="DP33" s="5">
        <f t="shared" si="47"/>
        <v>55000000</v>
      </c>
    </row>
    <row r="34" spans="1:120" ht="39" customHeight="1" x14ac:dyDescent="0.25">
      <c r="A34" s="221"/>
      <c r="B34" s="216"/>
      <c r="C34" s="103" t="s">
        <v>250</v>
      </c>
      <c r="D34" s="69" t="s">
        <v>249</v>
      </c>
      <c r="E34" s="82">
        <v>410</v>
      </c>
      <c r="F34" s="67" t="s">
        <v>117</v>
      </c>
      <c r="G34" s="66">
        <f t="shared" si="61"/>
        <v>50000000</v>
      </c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>
        <v>50000000</v>
      </c>
      <c r="W34" s="66"/>
      <c r="X34" s="66"/>
      <c r="Y34" s="66"/>
      <c r="Z34" s="66"/>
      <c r="AA34" s="66"/>
      <c r="AC34" s="22">
        <f t="shared" si="1"/>
        <v>0.10078544</v>
      </c>
      <c r="AD34" s="66">
        <f t="shared" si="62"/>
        <v>5039272</v>
      </c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>
        <f>+'[1]MAYO 2016'!$Y$810</f>
        <v>5039272</v>
      </c>
      <c r="AT34" s="66"/>
      <c r="AU34" s="66"/>
      <c r="AV34" s="66"/>
      <c r="AW34" s="66"/>
      <c r="AX34" s="66"/>
      <c r="AY34" s="22">
        <f t="shared" si="3"/>
        <v>0.89921456</v>
      </c>
      <c r="AZ34" s="66">
        <f t="shared" si="63"/>
        <v>44960728</v>
      </c>
      <c r="BA34" s="66">
        <f t="shared" si="64"/>
        <v>0</v>
      </c>
      <c r="BB34" s="66">
        <f t="shared" si="65"/>
        <v>0</v>
      </c>
      <c r="BC34" s="66">
        <f t="shared" si="66"/>
        <v>0</v>
      </c>
      <c r="BD34" s="66">
        <f t="shared" si="67"/>
        <v>0</v>
      </c>
      <c r="BE34" s="66">
        <f t="shared" si="102"/>
        <v>0</v>
      </c>
      <c r="BF34" s="66">
        <f t="shared" si="102"/>
        <v>0</v>
      </c>
      <c r="BG34" s="66">
        <f t="shared" si="102"/>
        <v>0</v>
      </c>
      <c r="BH34" s="66">
        <f t="shared" si="102"/>
        <v>0</v>
      </c>
      <c r="BI34" s="66">
        <f t="shared" si="102"/>
        <v>0</v>
      </c>
      <c r="BJ34" s="66">
        <f t="shared" si="102"/>
        <v>0</v>
      </c>
      <c r="BK34" s="66">
        <f t="shared" si="102"/>
        <v>0</v>
      </c>
      <c r="BL34" s="66">
        <f t="shared" si="102"/>
        <v>0</v>
      </c>
      <c r="BM34" s="66">
        <f t="shared" si="102"/>
        <v>0</v>
      </c>
      <c r="BN34" s="66">
        <f>+U34-AR34</f>
        <v>0</v>
      </c>
      <c r="BO34" s="66">
        <f t="shared" si="103"/>
        <v>44960728</v>
      </c>
      <c r="BP34" s="66">
        <f t="shared" si="103"/>
        <v>0</v>
      </c>
      <c r="BQ34" s="66"/>
      <c r="BR34" s="66"/>
      <c r="BS34" s="66"/>
      <c r="BT34" s="66">
        <f t="shared" si="80"/>
        <v>0</v>
      </c>
      <c r="BU34" s="22">
        <f t="shared" si="22"/>
        <v>8.1742880000000004E-2</v>
      </c>
      <c r="BV34" s="66">
        <f t="shared" si="81"/>
        <v>4087144</v>
      </c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>
        <f>+'[1]MAYO 2016'!$H$808</f>
        <v>4087144</v>
      </c>
      <c r="CL34" s="66"/>
      <c r="CM34" s="66"/>
      <c r="CN34" s="66"/>
      <c r="CO34" s="66"/>
      <c r="CP34" s="66"/>
      <c r="CQ34" s="22">
        <f t="shared" si="24"/>
        <v>0.91825712000000004</v>
      </c>
      <c r="CR34" s="66">
        <f t="shared" si="82"/>
        <v>45912856</v>
      </c>
      <c r="CS34" s="66">
        <f t="shared" si="83"/>
        <v>0</v>
      </c>
      <c r="CT34" s="66">
        <f t="shared" si="84"/>
        <v>0</v>
      </c>
      <c r="CU34" s="66">
        <f t="shared" si="85"/>
        <v>0</v>
      </c>
      <c r="CV34" s="66">
        <f t="shared" si="86"/>
        <v>0</v>
      </c>
      <c r="CW34" s="66">
        <f t="shared" si="87"/>
        <v>0</v>
      </c>
      <c r="CX34" s="66">
        <f t="shared" si="88"/>
        <v>0</v>
      </c>
      <c r="CY34" s="66">
        <f t="shared" si="89"/>
        <v>0</v>
      </c>
      <c r="CZ34" s="66">
        <f t="shared" si="90"/>
        <v>0</v>
      </c>
      <c r="DA34" s="66">
        <f t="shared" si="91"/>
        <v>0</v>
      </c>
      <c r="DB34" s="66">
        <f t="shared" si="92"/>
        <v>0</v>
      </c>
      <c r="DC34" s="66">
        <f t="shared" si="93"/>
        <v>0</v>
      </c>
      <c r="DD34" s="66">
        <f t="shared" si="94"/>
        <v>0</v>
      </c>
      <c r="DE34" s="66">
        <f t="shared" si="95"/>
        <v>0</v>
      </c>
      <c r="DF34" s="66">
        <f t="shared" si="106"/>
        <v>0</v>
      </c>
      <c r="DG34" s="66">
        <f t="shared" si="106"/>
        <v>45912856</v>
      </c>
      <c r="DH34" s="66">
        <f t="shared" si="106"/>
        <v>0</v>
      </c>
      <c r="DI34" s="66"/>
      <c r="DJ34" s="66">
        <f>+Y34-CN34</f>
        <v>0</v>
      </c>
      <c r="DK34" s="66">
        <f t="shared" si="107"/>
        <v>0</v>
      </c>
      <c r="DL34" s="66">
        <f>+AA34-CP34</f>
        <v>0</v>
      </c>
      <c r="DN34" s="5">
        <f t="shared" si="45"/>
        <v>50000000</v>
      </c>
      <c r="DO34" s="5">
        <f t="shared" si="46"/>
        <v>50000000</v>
      </c>
      <c r="DP34" s="5">
        <f t="shared" si="47"/>
        <v>50000000</v>
      </c>
    </row>
    <row r="35" spans="1:120" ht="35.25" customHeight="1" x14ac:dyDescent="0.25">
      <c r="A35" s="221"/>
      <c r="B35" s="216"/>
      <c r="C35" s="103" t="s">
        <v>248</v>
      </c>
      <c r="D35" s="69" t="s">
        <v>247</v>
      </c>
      <c r="E35" s="82">
        <v>410</v>
      </c>
      <c r="F35" s="67" t="s">
        <v>117</v>
      </c>
      <c r="G35" s="66">
        <f t="shared" si="61"/>
        <v>40000000</v>
      </c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>
        <v>40000000</v>
      </c>
      <c r="W35" s="66"/>
      <c r="X35" s="66"/>
      <c r="Y35" s="66"/>
      <c r="Z35" s="66"/>
      <c r="AA35" s="66"/>
      <c r="AC35" s="22">
        <f t="shared" si="1"/>
        <v>1</v>
      </c>
      <c r="AD35" s="66">
        <f t="shared" si="62"/>
        <v>40000000</v>
      </c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>
        <v>40000000</v>
      </c>
      <c r="AT35" s="66"/>
      <c r="AU35" s="66"/>
      <c r="AV35" s="66"/>
      <c r="AW35" s="66"/>
      <c r="AX35" s="66"/>
      <c r="AY35" s="22">
        <f t="shared" si="3"/>
        <v>0</v>
      </c>
      <c r="AZ35" s="66">
        <f t="shared" si="63"/>
        <v>0</v>
      </c>
      <c r="BA35" s="66">
        <f t="shared" si="64"/>
        <v>0</v>
      </c>
      <c r="BB35" s="66">
        <f t="shared" si="65"/>
        <v>0</v>
      </c>
      <c r="BC35" s="66">
        <f t="shared" si="66"/>
        <v>0</v>
      </c>
      <c r="BD35" s="66">
        <f t="shared" si="67"/>
        <v>0</v>
      </c>
      <c r="BE35" s="66">
        <f t="shared" si="102"/>
        <v>0</v>
      </c>
      <c r="BF35" s="66">
        <f t="shared" si="102"/>
        <v>0</v>
      </c>
      <c r="BG35" s="66">
        <f t="shared" si="102"/>
        <v>0</v>
      </c>
      <c r="BH35" s="66">
        <f t="shared" si="102"/>
        <v>0</v>
      </c>
      <c r="BI35" s="66">
        <f t="shared" si="102"/>
        <v>0</v>
      </c>
      <c r="BJ35" s="66">
        <f t="shared" si="102"/>
        <v>0</v>
      </c>
      <c r="BK35" s="66">
        <f t="shared" si="102"/>
        <v>0</v>
      </c>
      <c r="BL35" s="66">
        <f t="shared" si="102"/>
        <v>0</v>
      </c>
      <c r="BM35" s="66">
        <f t="shared" si="102"/>
        <v>0</v>
      </c>
      <c r="BN35" s="66">
        <f>+U35-AR35</f>
        <v>0</v>
      </c>
      <c r="BO35" s="66">
        <f t="shared" si="103"/>
        <v>0</v>
      </c>
      <c r="BP35" s="66">
        <f t="shared" si="103"/>
        <v>0</v>
      </c>
      <c r="BQ35" s="66"/>
      <c r="BR35" s="66"/>
      <c r="BS35" s="66"/>
      <c r="BT35" s="66">
        <f t="shared" si="80"/>
        <v>0</v>
      </c>
      <c r="BU35" s="22">
        <f t="shared" si="22"/>
        <v>0.72390849999999995</v>
      </c>
      <c r="BV35" s="66">
        <f t="shared" si="81"/>
        <v>28956340</v>
      </c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>
        <f>+'[2]MARZO 2016 ULTIMO'!$H$552</f>
        <v>28956340</v>
      </c>
      <c r="CL35" s="66"/>
      <c r="CM35" s="66"/>
      <c r="CN35" s="66"/>
      <c r="CO35" s="66"/>
      <c r="CP35" s="66"/>
      <c r="CQ35" s="22">
        <f t="shared" si="24"/>
        <v>0.27609150000000005</v>
      </c>
      <c r="CR35" s="66">
        <f t="shared" si="82"/>
        <v>11043660</v>
      </c>
      <c r="CS35" s="66">
        <f t="shared" si="83"/>
        <v>0</v>
      </c>
      <c r="CT35" s="66">
        <f t="shared" si="84"/>
        <v>0</v>
      </c>
      <c r="CU35" s="66">
        <f t="shared" si="85"/>
        <v>0</v>
      </c>
      <c r="CV35" s="66">
        <f t="shared" si="86"/>
        <v>0</v>
      </c>
      <c r="CW35" s="66">
        <f t="shared" si="87"/>
        <v>0</v>
      </c>
      <c r="CX35" s="66">
        <f t="shared" si="88"/>
        <v>0</v>
      </c>
      <c r="CY35" s="66">
        <f t="shared" si="89"/>
        <v>0</v>
      </c>
      <c r="CZ35" s="66">
        <f t="shared" si="90"/>
        <v>0</v>
      </c>
      <c r="DA35" s="66">
        <f t="shared" si="91"/>
        <v>0</v>
      </c>
      <c r="DB35" s="66">
        <f t="shared" si="92"/>
        <v>0</v>
      </c>
      <c r="DC35" s="66">
        <f t="shared" si="93"/>
        <v>0</v>
      </c>
      <c r="DD35" s="66">
        <f t="shared" si="94"/>
        <v>0</v>
      </c>
      <c r="DE35" s="66">
        <f t="shared" si="95"/>
        <v>0</v>
      </c>
      <c r="DF35" s="66">
        <f t="shared" si="106"/>
        <v>0</v>
      </c>
      <c r="DG35" s="66">
        <f t="shared" si="106"/>
        <v>11043660</v>
      </c>
      <c r="DH35" s="66">
        <f t="shared" si="106"/>
        <v>0</v>
      </c>
      <c r="DI35" s="66"/>
      <c r="DJ35" s="66">
        <f>+Y35-CN35</f>
        <v>0</v>
      </c>
      <c r="DK35" s="66">
        <f t="shared" si="107"/>
        <v>0</v>
      </c>
      <c r="DL35" s="66">
        <f>+AA35-CP35</f>
        <v>0</v>
      </c>
      <c r="DN35" s="5">
        <f t="shared" si="45"/>
        <v>40000000</v>
      </c>
      <c r="DO35" s="5">
        <f t="shared" si="46"/>
        <v>40000000</v>
      </c>
      <c r="DP35" s="5">
        <f t="shared" si="47"/>
        <v>40000000</v>
      </c>
    </row>
    <row r="36" spans="1:120" ht="36.75" customHeight="1" x14ac:dyDescent="0.25">
      <c r="A36" s="221"/>
      <c r="B36" s="217"/>
      <c r="C36" s="103" t="s">
        <v>246</v>
      </c>
      <c r="D36" s="69" t="s">
        <v>245</v>
      </c>
      <c r="E36" s="82">
        <v>410</v>
      </c>
      <c r="F36" s="67" t="s">
        <v>117</v>
      </c>
      <c r="G36" s="66">
        <f t="shared" si="61"/>
        <v>105000000</v>
      </c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>
        <v>105000000</v>
      </c>
      <c r="W36" s="66"/>
      <c r="X36" s="66"/>
      <c r="Y36" s="66"/>
      <c r="Z36" s="66"/>
      <c r="AA36" s="66"/>
      <c r="AC36" s="22">
        <f t="shared" ref="AC36:AC67" si="108">+AD36/G36</f>
        <v>0.92484571428571427</v>
      </c>
      <c r="AD36" s="66">
        <f t="shared" si="62"/>
        <v>97108800</v>
      </c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>
        <f>+'[3]ABRIL 2016'!$Y$701</f>
        <v>97108800</v>
      </c>
      <c r="AT36" s="66"/>
      <c r="AU36" s="66"/>
      <c r="AV36" s="66"/>
      <c r="AW36" s="66"/>
      <c r="AX36" s="66"/>
      <c r="AY36" s="22">
        <f t="shared" ref="AY36:AY67" si="109">1-AC36</f>
        <v>7.5154285714285729E-2</v>
      </c>
      <c r="AZ36" s="66">
        <f t="shared" si="63"/>
        <v>7891200</v>
      </c>
      <c r="BA36" s="66">
        <f t="shared" si="64"/>
        <v>0</v>
      </c>
      <c r="BB36" s="66">
        <f t="shared" si="65"/>
        <v>0</v>
      </c>
      <c r="BC36" s="66">
        <f t="shared" si="66"/>
        <v>0</v>
      </c>
      <c r="BD36" s="66">
        <f t="shared" si="67"/>
        <v>0</v>
      </c>
      <c r="BE36" s="66">
        <f t="shared" ref="BE36:BP36" si="110">L36-AI36</f>
        <v>0</v>
      </c>
      <c r="BF36" s="66">
        <f t="shared" si="110"/>
        <v>0</v>
      </c>
      <c r="BG36" s="66">
        <f t="shared" si="110"/>
        <v>0</v>
      </c>
      <c r="BH36" s="66">
        <f t="shared" si="110"/>
        <v>0</v>
      </c>
      <c r="BI36" s="66">
        <f t="shared" si="110"/>
        <v>0</v>
      </c>
      <c r="BJ36" s="66">
        <f t="shared" si="110"/>
        <v>0</v>
      </c>
      <c r="BK36" s="66">
        <f t="shared" si="110"/>
        <v>0</v>
      </c>
      <c r="BL36" s="66">
        <f t="shared" si="110"/>
        <v>0</v>
      </c>
      <c r="BM36" s="66">
        <f t="shared" si="110"/>
        <v>0</v>
      </c>
      <c r="BN36" s="66">
        <f t="shared" si="110"/>
        <v>0</v>
      </c>
      <c r="BO36" s="66">
        <f t="shared" si="110"/>
        <v>7891200</v>
      </c>
      <c r="BP36" s="66">
        <f t="shared" si="110"/>
        <v>0</v>
      </c>
      <c r="BQ36" s="66"/>
      <c r="BR36" s="66">
        <f>Y36-AV36</f>
        <v>0</v>
      </c>
      <c r="BS36" s="66">
        <f>Z36-AW36</f>
        <v>0</v>
      </c>
      <c r="BT36" s="66">
        <f>AA36-AX36</f>
        <v>0</v>
      </c>
      <c r="BU36" s="22">
        <f t="shared" ref="BU36:BU67" si="111">+BV36/G36</f>
        <v>0.92484571428571427</v>
      </c>
      <c r="BV36" s="66">
        <f t="shared" si="81"/>
        <v>97108800</v>
      </c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>
        <f>+'[3]ABRIL 2016'!$Y$701</f>
        <v>97108800</v>
      </c>
      <c r="CL36" s="66"/>
      <c r="CM36" s="66"/>
      <c r="CN36" s="66"/>
      <c r="CO36" s="66"/>
      <c r="CP36" s="66"/>
      <c r="CQ36" s="22">
        <f t="shared" ref="CQ36:CQ57" si="112">1-BU36</f>
        <v>7.5154285714285729E-2</v>
      </c>
      <c r="CR36" s="66">
        <f t="shared" si="82"/>
        <v>7891200</v>
      </c>
      <c r="CS36" s="66">
        <f t="shared" si="83"/>
        <v>0</v>
      </c>
      <c r="CT36" s="66">
        <f t="shared" si="84"/>
        <v>0</v>
      </c>
      <c r="CU36" s="66">
        <f t="shared" si="85"/>
        <v>0</v>
      </c>
      <c r="CV36" s="66">
        <f t="shared" si="86"/>
        <v>0</v>
      </c>
      <c r="CW36" s="66">
        <f t="shared" si="87"/>
        <v>0</v>
      </c>
      <c r="CX36" s="66">
        <f t="shared" si="88"/>
        <v>0</v>
      </c>
      <c r="CY36" s="66">
        <f t="shared" si="89"/>
        <v>0</v>
      </c>
      <c r="CZ36" s="66">
        <f>O36-CD36</f>
        <v>0</v>
      </c>
      <c r="DA36" s="66">
        <f>P36-CE36</f>
        <v>0</v>
      </c>
      <c r="DB36" s="66">
        <f>Q36-CF36</f>
        <v>0</v>
      </c>
      <c r="DC36" s="66">
        <f t="shared" si="93"/>
        <v>0</v>
      </c>
      <c r="DD36" s="66">
        <f t="shared" si="94"/>
        <v>0</v>
      </c>
      <c r="DE36" s="66">
        <f t="shared" si="95"/>
        <v>0</v>
      </c>
      <c r="DF36" s="66">
        <f>U36-CJ36</f>
        <v>0</v>
      </c>
      <c r="DG36" s="66">
        <f>V36-CK36</f>
        <v>7891200</v>
      </c>
      <c r="DH36" s="66">
        <f>W36-CL36</f>
        <v>0</v>
      </c>
      <c r="DI36" s="66"/>
      <c r="DJ36" s="66">
        <f>Y36-CN36</f>
        <v>0</v>
      </c>
      <c r="DK36" s="66">
        <f t="shared" si="107"/>
        <v>0</v>
      </c>
      <c r="DL36" s="66">
        <f>AA36-CP36</f>
        <v>0</v>
      </c>
      <c r="DN36" s="5">
        <f t="shared" ref="DN36:DN67" si="113">+G36</f>
        <v>105000000</v>
      </c>
      <c r="DO36" s="5">
        <f t="shared" ref="DO36:DO67" si="114">+AD36+AZ36</f>
        <v>105000000</v>
      </c>
      <c r="DP36" s="5">
        <f t="shared" ref="DP36:DP67" si="115">+BV36+CR36</f>
        <v>105000000</v>
      </c>
    </row>
    <row r="37" spans="1:120" ht="35.25" customHeight="1" x14ac:dyDescent="0.25">
      <c r="A37" s="221"/>
      <c r="B37" s="215" t="s">
        <v>244</v>
      </c>
      <c r="C37" s="103" t="s">
        <v>243</v>
      </c>
      <c r="D37" s="69" t="s">
        <v>242</v>
      </c>
      <c r="E37" s="82">
        <v>410</v>
      </c>
      <c r="F37" s="67" t="s">
        <v>117</v>
      </c>
      <c r="G37" s="66">
        <f t="shared" si="61"/>
        <v>280000000</v>
      </c>
      <c r="H37" s="115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>
        <v>280000000</v>
      </c>
      <c r="U37" s="66"/>
      <c r="V37" s="66"/>
      <c r="W37" s="66"/>
      <c r="X37" s="66"/>
      <c r="Y37" s="66"/>
      <c r="Z37" s="66"/>
      <c r="AA37" s="66"/>
      <c r="AC37" s="22">
        <f t="shared" si="108"/>
        <v>0.40123745714285713</v>
      </c>
      <c r="AD37" s="66">
        <f t="shared" si="62"/>
        <v>112346488</v>
      </c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>
        <f>+'[1]MAYO 2016'!$W$855</f>
        <v>112346488</v>
      </c>
      <c r="AR37" s="66"/>
      <c r="AS37" s="66"/>
      <c r="AT37" s="66"/>
      <c r="AU37" s="66"/>
      <c r="AV37" s="66"/>
      <c r="AW37" s="66"/>
      <c r="AX37" s="66"/>
      <c r="AY37" s="22">
        <f t="shared" si="109"/>
        <v>0.59876254285714281</v>
      </c>
      <c r="AZ37" s="66">
        <f t="shared" si="63"/>
        <v>167653512</v>
      </c>
      <c r="BA37" s="66">
        <f t="shared" si="64"/>
        <v>0</v>
      </c>
      <c r="BB37" s="66">
        <f t="shared" si="65"/>
        <v>0</v>
      </c>
      <c r="BC37" s="66">
        <f t="shared" si="66"/>
        <v>0</v>
      </c>
      <c r="BD37" s="66">
        <f t="shared" si="67"/>
        <v>0</v>
      </c>
      <c r="BE37" s="66">
        <f t="shared" ref="BE37:BP41" si="116">+L37-AI37</f>
        <v>0</v>
      </c>
      <c r="BF37" s="66">
        <f t="shared" si="116"/>
        <v>0</v>
      </c>
      <c r="BG37" s="66">
        <f t="shared" si="116"/>
        <v>0</v>
      </c>
      <c r="BH37" s="66">
        <f t="shared" si="116"/>
        <v>0</v>
      </c>
      <c r="BI37" s="66">
        <f t="shared" si="116"/>
        <v>0</v>
      </c>
      <c r="BJ37" s="66">
        <f t="shared" si="116"/>
        <v>0</v>
      </c>
      <c r="BK37" s="66">
        <f t="shared" si="116"/>
        <v>0</v>
      </c>
      <c r="BL37" s="66">
        <f t="shared" si="116"/>
        <v>0</v>
      </c>
      <c r="BM37" s="66">
        <f t="shared" si="116"/>
        <v>167653512</v>
      </c>
      <c r="BN37" s="66">
        <f t="shared" si="116"/>
        <v>0</v>
      </c>
      <c r="BO37" s="66">
        <f t="shared" si="116"/>
        <v>0</v>
      </c>
      <c r="BP37" s="66">
        <f t="shared" si="116"/>
        <v>0</v>
      </c>
      <c r="BQ37" s="66"/>
      <c r="BR37" s="66"/>
      <c r="BS37" s="66">
        <f t="shared" ref="BS37:BS57" si="117">Z37-AW37</f>
        <v>0</v>
      </c>
      <c r="BT37" s="66">
        <f t="shared" ref="BT37:BT57" si="118">+AA37-AX37</f>
        <v>0</v>
      </c>
      <c r="BU37" s="22">
        <f t="shared" si="111"/>
        <v>0.36409459999999999</v>
      </c>
      <c r="BV37" s="66">
        <f t="shared" si="81"/>
        <v>101946488</v>
      </c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>
        <f>+'[1]MAYO 2016'!$H$853</f>
        <v>101946488</v>
      </c>
      <c r="CJ37" s="66"/>
      <c r="CK37" s="66"/>
      <c r="CL37" s="66"/>
      <c r="CM37" s="66"/>
      <c r="CN37" s="66"/>
      <c r="CO37" s="66"/>
      <c r="CP37" s="66"/>
      <c r="CQ37" s="22">
        <f t="shared" si="112"/>
        <v>0.63590539999999995</v>
      </c>
      <c r="CR37" s="66">
        <f t="shared" si="82"/>
        <v>178053512</v>
      </c>
      <c r="CS37" s="66">
        <f t="shared" si="83"/>
        <v>0</v>
      </c>
      <c r="CT37" s="66">
        <f t="shared" si="84"/>
        <v>0</v>
      </c>
      <c r="CU37" s="66">
        <f t="shared" si="85"/>
        <v>0</v>
      </c>
      <c r="CV37" s="66">
        <f t="shared" si="86"/>
        <v>0</v>
      </c>
      <c r="CW37" s="66">
        <f t="shared" si="87"/>
        <v>0</v>
      </c>
      <c r="CX37" s="66">
        <f t="shared" si="88"/>
        <v>0</v>
      </c>
      <c r="CY37" s="66">
        <f t="shared" si="89"/>
        <v>0</v>
      </c>
      <c r="CZ37" s="66">
        <f t="shared" ref="CZ37:CZ48" si="119">+O37-CD37</f>
        <v>0</v>
      </c>
      <c r="DA37" s="66">
        <f t="shared" ref="DA37:DA48" si="120">+P37-CE37</f>
        <v>0</v>
      </c>
      <c r="DB37" s="66">
        <f t="shared" ref="DB37:DB48" si="121">+Q37-CF37</f>
        <v>0</v>
      </c>
      <c r="DC37" s="66">
        <f t="shared" si="93"/>
        <v>0</v>
      </c>
      <c r="DD37" s="66">
        <f t="shared" si="94"/>
        <v>0</v>
      </c>
      <c r="DE37" s="66">
        <f t="shared" si="95"/>
        <v>178053512</v>
      </c>
      <c r="DF37" s="66">
        <f t="shared" ref="DF37:DF48" si="122">+U37-CJ37</f>
        <v>0</v>
      </c>
      <c r="DG37" s="66">
        <f t="shared" ref="DG37:DG48" si="123">+V37-CK37</f>
        <v>0</v>
      </c>
      <c r="DH37" s="66">
        <f t="shared" ref="DH37:DH48" si="124">+W37-CL37</f>
        <v>0</v>
      </c>
      <c r="DI37" s="66"/>
      <c r="DJ37" s="66">
        <f t="shared" ref="DJ37:DJ48" si="125">+Y37-CN37</f>
        <v>0</v>
      </c>
      <c r="DK37" s="66">
        <f t="shared" si="107"/>
        <v>0</v>
      </c>
      <c r="DL37" s="66">
        <f t="shared" ref="DL37:DL48" si="126">+AA37-CP37</f>
        <v>0</v>
      </c>
      <c r="DN37" s="5">
        <f t="shared" si="113"/>
        <v>280000000</v>
      </c>
      <c r="DO37" s="5">
        <f t="shared" si="114"/>
        <v>280000000</v>
      </c>
      <c r="DP37" s="5">
        <f t="shared" si="115"/>
        <v>280000000</v>
      </c>
    </row>
    <row r="38" spans="1:120" ht="45.75" customHeight="1" x14ac:dyDescent="0.25">
      <c r="A38" s="221"/>
      <c r="B38" s="216"/>
      <c r="C38" s="103" t="s">
        <v>241</v>
      </c>
      <c r="D38" s="69" t="s">
        <v>240</v>
      </c>
      <c r="E38" s="82">
        <v>410</v>
      </c>
      <c r="F38" s="67" t="s">
        <v>239</v>
      </c>
      <c r="G38" s="66">
        <f t="shared" si="61"/>
        <v>193627198</v>
      </c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>
        <v>7696735</v>
      </c>
      <c r="U38" s="66"/>
      <c r="V38" s="66">
        <v>147930463</v>
      </c>
      <c r="W38" s="66"/>
      <c r="X38" s="66"/>
      <c r="Y38" s="66"/>
      <c r="Z38" s="74"/>
      <c r="AA38" s="74">
        <f>35000000+3000000</f>
        <v>38000000</v>
      </c>
      <c r="AC38" s="22">
        <f t="shared" si="108"/>
        <v>0.23873726148740737</v>
      </c>
      <c r="AD38" s="66">
        <f t="shared" si="62"/>
        <v>46226027</v>
      </c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>
        <f>+'[2]MARZO 2016 ULTIMO'!$W$607</f>
        <v>7696735</v>
      </c>
      <c r="AR38" s="66"/>
      <c r="AS38" s="66">
        <f>+'[1]MAYO 2016'!$Y$900</f>
        <v>26494461</v>
      </c>
      <c r="AT38" s="66"/>
      <c r="AU38" s="66"/>
      <c r="AV38" s="66"/>
      <c r="AW38" s="66"/>
      <c r="AX38" s="66">
        <f>+'[1]MAYO 2016'!$AG$900</f>
        <v>12034831</v>
      </c>
      <c r="AY38" s="22">
        <f t="shared" si="109"/>
        <v>0.76126273851259263</v>
      </c>
      <c r="AZ38" s="66">
        <f t="shared" si="63"/>
        <v>147401171</v>
      </c>
      <c r="BA38" s="66">
        <f t="shared" si="64"/>
        <v>0</v>
      </c>
      <c r="BB38" s="66">
        <f t="shared" si="65"/>
        <v>0</v>
      </c>
      <c r="BC38" s="66">
        <f t="shared" si="66"/>
        <v>0</v>
      </c>
      <c r="BD38" s="66">
        <f t="shared" si="67"/>
        <v>0</v>
      </c>
      <c r="BE38" s="66">
        <f t="shared" si="116"/>
        <v>0</v>
      </c>
      <c r="BF38" s="66">
        <f t="shared" si="116"/>
        <v>0</v>
      </c>
      <c r="BG38" s="66">
        <f t="shared" si="116"/>
        <v>0</v>
      </c>
      <c r="BH38" s="66">
        <f t="shared" si="116"/>
        <v>0</v>
      </c>
      <c r="BI38" s="66">
        <f t="shared" si="116"/>
        <v>0</v>
      </c>
      <c r="BJ38" s="66">
        <f t="shared" si="116"/>
        <v>0</v>
      </c>
      <c r="BK38" s="66">
        <f t="shared" si="116"/>
        <v>0</v>
      </c>
      <c r="BL38" s="66">
        <f t="shared" si="116"/>
        <v>0</v>
      </c>
      <c r="BM38" s="66">
        <f t="shared" si="116"/>
        <v>0</v>
      </c>
      <c r="BN38" s="66">
        <f t="shared" si="116"/>
        <v>0</v>
      </c>
      <c r="BO38" s="66">
        <f t="shared" si="116"/>
        <v>121436002</v>
      </c>
      <c r="BP38" s="66">
        <f t="shared" si="116"/>
        <v>0</v>
      </c>
      <c r="BQ38" s="66"/>
      <c r="BR38" s="66"/>
      <c r="BS38" s="66">
        <f t="shared" si="117"/>
        <v>0</v>
      </c>
      <c r="BT38" s="66">
        <f t="shared" si="118"/>
        <v>25965169</v>
      </c>
      <c r="BU38" s="22">
        <f t="shared" si="111"/>
        <v>0.21000602405040225</v>
      </c>
      <c r="BV38" s="66">
        <f t="shared" si="81"/>
        <v>40662878</v>
      </c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>
        <f>+'[1]MAYO 2016'!$H$901+'[1]MAYO 2016'!$H$904+'[1]MAYO 2016'!$H$906+'[1]MAYO 2016'!$W$908</f>
        <v>7654735</v>
      </c>
      <c r="CJ38" s="66"/>
      <c r="CK38" s="66">
        <f>+'[1]MAYO 2016'!$Y$908+'[1]MAYO 2016'!$H$910+'[1]MAYO 2016'!$H$912+'[1]MAYO 2016'!$H$913+'[1]MAYO 2016'!$H$914+'[1]MAYO 2016'!$H$917+'[1]MAYO 2016'!$H$920+'[1]MAYO 2016'!$H$922</f>
        <v>20973312</v>
      </c>
      <c r="CL38" s="66"/>
      <c r="CM38" s="66"/>
      <c r="CN38" s="66"/>
      <c r="CO38" s="66"/>
      <c r="CP38" s="66">
        <f>+'[1]MAYO 2016'!$H$903+'[1]MAYO 2016'!$H$916+'[1]MAYO 2016'!$H$918+'[1]MAYO 2016'!$H$919+'[1]MAYO 2016'!$H$921+'[1]MAYO 2016'!$H$925</f>
        <v>12034831</v>
      </c>
      <c r="CQ38" s="22">
        <f t="shared" si="112"/>
        <v>0.78999397594959775</v>
      </c>
      <c r="CR38" s="66">
        <f t="shared" si="82"/>
        <v>152964320</v>
      </c>
      <c r="CS38" s="66">
        <f t="shared" si="83"/>
        <v>0</v>
      </c>
      <c r="CT38" s="66">
        <f t="shared" si="84"/>
        <v>0</v>
      </c>
      <c r="CU38" s="66">
        <f t="shared" si="85"/>
        <v>0</v>
      </c>
      <c r="CV38" s="66">
        <f t="shared" si="86"/>
        <v>0</v>
      </c>
      <c r="CW38" s="66">
        <f t="shared" si="87"/>
        <v>0</v>
      </c>
      <c r="CX38" s="66">
        <f t="shared" si="88"/>
        <v>0</v>
      </c>
      <c r="CY38" s="66">
        <f t="shared" si="89"/>
        <v>0</v>
      </c>
      <c r="CZ38" s="66">
        <f t="shared" si="119"/>
        <v>0</v>
      </c>
      <c r="DA38" s="66">
        <f t="shared" si="120"/>
        <v>0</v>
      </c>
      <c r="DB38" s="66">
        <f t="shared" si="121"/>
        <v>0</v>
      </c>
      <c r="DC38" s="66">
        <f t="shared" si="93"/>
        <v>0</v>
      </c>
      <c r="DD38" s="66">
        <f t="shared" si="94"/>
        <v>0</v>
      </c>
      <c r="DE38" s="66">
        <f t="shared" si="95"/>
        <v>42000</v>
      </c>
      <c r="DF38" s="66">
        <f t="shared" si="122"/>
        <v>0</v>
      </c>
      <c r="DG38" s="66">
        <f t="shared" si="123"/>
        <v>126957151</v>
      </c>
      <c r="DH38" s="66">
        <f t="shared" si="124"/>
        <v>0</v>
      </c>
      <c r="DI38" s="66"/>
      <c r="DJ38" s="66">
        <f t="shared" si="125"/>
        <v>0</v>
      </c>
      <c r="DK38" s="66">
        <f t="shared" si="107"/>
        <v>0</v>
      </c>
      <c r="DL38" s="66">
        <f t="shared" si="126"/>
        <v>25965169</v>
      </c>
      <c r="DN38" s="5">
        <f t="shared" si="113"/>
        <v>193627198</v>
      </c>
      <c r="DO38" s="5">
        <f t="shared" si="114"/>
        <v>193627198</v>
      </c>
      <c r="DP38" s="5">
        <f t="shared" si="115"/>
        <v>193627198</v>
      </c>
    </row>
    <row r="39" spans="1:120" ht="44.25" customHeight="1" x14ac:dyDescent="0.25">
      <c r="A39" s="221"/>
      <c r="B39" s="216"/>
      <c r="C39" s="103" t="s">
        <v>238</v>
      </c>
      <c r="D39" s="69" t="s">
        <v>237</v>
      </c>
      <c r="E39" s="82">
        <v>410</v>
      </c>
      <c r="F39" s="67" t="s">
        <v>117</v>
      </c>
      <c r="G39" s="66">
        <f t="shared" si="61"/>
        <v>200000000</v>
      </c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>
        <v>100000000</v>
      </c>
      <c r="U39" s="66"/>
      <c r="V39" s="66"/>
      <c r="W39" s="66"/>
      <c r="X39" s="66"/>
      <c r="Y39" s="66"/>
      <c r="Z39" s="74">
        <f>62258164+37741836</f>
        <v>100000000</v>
      </c>
      <c r="AA39" s="74"/>
      <c r="AC39" s="22">
        <f t="shared" si="108"/>
        <v>0.5</v>
      </c>
      <c r="AD39" s="66">
        <f t="shared" si="62"/>
        <v>100000000</v>
      </c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>
        <f>+'[4]ENERO 2016'!$W$352</f>
        <v>100000000</v>
      </c>
      <c r="AR39" s="66"/>
      <c r="AS39" s="66"/>
      <c r="AT39" s="66"/>
      <c r="AU39" s="66"/>
      <c r="AV39" s="66"/>
      <c r="AW39" s="66"/>
      <c r="AX39" s="66"/>
      <c r="AY39" s="22">
        <f t="shared" si="109"/>
        <v>0.5</v>
      </c>
      <c r="AZ39" s="66">
        <f t="shared" si="63"/>
        <v>100000000</v>
      </c>
      <c r="BA39" s="66">
        <f t="shared" si="64"/>
        <v>0</v>
      </c>
      <c r="BB39" s="66">
        <f t="shared" si="65"/>
        <v>0</v>
      </c>
      <c r="BC39" s="66">
        <f t="shared" si="66"/>
        <v>0</v>
      </c>
      <c r="BD39" s="66">
        <f t="shared" si="67"/>
        <v>0</v>
      </c>
      <c r="BE39" s="66">
        <f t="shared" si="116"/>
        <v>0</v>
      </c>
      <c r="BF39" s="66">
        <f t="shared" si="116"/>
        <v>0</v>
      </c>
      <c r="BG39" s="66">
        <f t="shared" si="116"/>
        <v>0</v>
      </c>
      <c r="BH39" s="66">
        <f t="shared" si="116"/>
        <v>0</v>
      </c>
      <c r="BI39" s="66">
        <f t="shared" si="116"/>
        <v>0</v>
      </c>
      <c r="BJ39" s="66">
        <f t="shared" si="116"/>
        <v>0</v>
      </c>
      <c r="BK39" s="66">
        <f t="shared" si="116"/>
        <v>0</v>
      </c>
      <c r="BL39" s="66">
        <f t="shared" si="116"/>
        <v>0</v>
      </c>
      <c r="BM39" s="66">
        <f t="shared" si="116"/>
        <v>0</v>
      </c>
      <c r="BN39" s="66">
        <f t="shared" si="116"/>
        <v>0</v>
      </c>
      <c r="BO39" s="66">
        <f t="shared" si="116"/>
        <v>0</v>
      </c>
      <c r="BP39" s="66">
        <f t="shared" si="116"/>
        <v>0</v>
      </c>
      <c r="BQ39" s="66"/>
      <c r="BR39" s="66"/>
      <c r="BS39" s="66">
        <f t="shared" si="117"/>
        <v>100000000</v>
      </c>
      <c r="BT39" s="66">
        <f t="shared" si="118"/>
        <v>0</v>
      </c>
      <c r="BU39" s="22">
        <f t="shared" si="111"/>
        <v>0.5</v>
      </c>
      <c r="BV39" s="66">
        <f t="shared" si="81"/>
        <v>100000000</v>
      </c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>
        <f>+'[2]MARZO 2016 ULTIMO'!$H$622</f>
        <v>100000000</v>
      </c>
      <c r="CJ39" s="66"/>
      <c r="CK39" s="66"/>
      <c r="CL39" s="66"/>
      <c r="CM39" s="66"/>
      <c r="CN39" s="66"/>
      <c r="CO39" s="66"/>
      <c r="CP39" s="66"/>
      <c r="CQ39" s="22">
        <f t="shared" si="112"/>
        <v>0.5</v>
      </c>
      <c r="CR39" s="66">
        <f t="shared" si="82"/>
        <v>100000000</v>
      </c>
      <c r="CS39" s="66">
        <f t="shared" si="83"/>
        <v>0</v>
      </c>
      <c r="CT39" s="66">
        <f t="shared" si="84"/>
        <v>0</v>
      </c>
      <c r="CU39" s="66">
        <f t="shared" si="85"/>
        <v>0</v>
      </c>
      <c r="CV39" s="66">
        <f t="shared" si="86"/>
        <v>0</v>
      </c>
      <c r="CW39" s="66">
        <f t="shared" si="87"/>
        <v>0</v>
      </c>
      <c r="CX39" s="66">
        <f t="shared" si="88"/>
        <v>0</v>
      </c>
      <c r="CY39" s="66">
        <f t="shared" si="89"/>
        <v>0</v>
      </c>
      <c r="CZ39" s="66">
        <f t="shared" si="119"/>
        <v>0</v>
      </c>
      <c r="DA39" s="66">
        <f t="shared" si="120"/>
        <v>0</v>
      </c>
      <c r="DB39" s="66">
        <f t="shared" si="121"/>
        <v>0</v>
      </c>
      <c r="DC39" s="66">
        <f t="shared" si="93"/>
        <v>0</v>
      </c>
      <c r="DD39" s="66">
        <f t="shared" si="94"/>
        <v>0</v>
      </c>
      <c r="DE39" s="66">
        <f t="shared" si="95"/>
        <v>0</v>
      </c>
      <c r="DF39" s="66">
        <f t="shared" si="122"/>
        <v>0</v>
      </c>
      <c r="DG39" s="66">
        <f t="shared" si="123"/>
        <v>0</v>
      </c>
      <c r="DH39" s="66">
        <f t="shared" si="124"/>
        <v>0</v>
      </c>
      <c r="DI39" s="66"/>
      <c r="DJ39" s="66">
        <f t="shared" si="125"/>
        <v>0</v>
      </c>
      <c r="DK39" s="66">
        <f t="shared" si="107"/>
        <v>100000000</v>
      </c>
      <c r="DL39" s="66">
        <f t="shared" si="126"/>
        <v>0</v>
      </c>
      <c r="DN39" s="5">
        <f t="shared" si="113"/>
        <v>200000000</v>
      </c>
      <c r="DO39" s="5">
        <f t="shared" si="114"/>
        <v>200000000</v>
      </c>
      <c r="DP39" s="5">
        <f t="shared" si="115"/>
        <v>200000000</v>
      </c>
    </row>
    <row r="40" spans="1:120" ht="36.75" customHeight="1" x14ac:dyDescent="0.25">
      <c r="A40" s="221"/>
      <c r="B40" s="217"/>
      <c r="C40" s="103" t="s">
        <v>236</v>
      </c>
      <c r="D40" s="69" t="s">
        <v>235</v>
      </c>
      <c r="E40" s="82">
        <v>410</v>
      </c>
      <c r="F40" s="67" t="s">
        <v>41</v>
      </c>
      <c r="G40" s="66">
        <f t="shared" si="61"/>
        <v>5000000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74"/>
      <c r="AA40" s="74">
        <v>5000000</v>
      </c>
      <c r="AC40" s="22">
        <f t="shared" si="108"/>
        <v>0</v>
      </c>
      <c r="AD40" s="66">
        <f t="shared" si="62"/>
        <v>0</v>
      </c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22">
        <f t="shared" si="109"/>
        <v>1</v>
      </c>
      <c r="AZ40" s="66">
        <f t="shared" si="63"/>
        <v>5000000</v>
      </c>
      <c r="BA40" s="66">
        <f t="shared" si="64"/>
        <v>0</v>
      </c>
      <c r="BB40" s="66">
        <f t="shared" si="65"/>
        <v>0</v>
      </c>
      <c r="BC40" s="66">
        <f t="shared" si="66"/>
        <v>0</v>
      </c>
      <c r="BD40" s="66">
        <f t="shared" si="67"/>
        <v>0</v>
      </c>
      <c r="BE40" s="66">
        <f t="shared" si="116"/>
        <v>0</v>
      </c>
      <c r="BF40" s="66">
        <f t="shared" si="116"/>
        <v>0</v>
      </c>
      <c r="BG40" s="66">
        <f t="shared" si="116"/>
        <v>0</v>
      </c>
      <c r="BH40" s="66">
        <f t="shared" si="116"/>
        <v>0</v>
      </c>
      <c r="BI40" s="66">
        <f t="shared" si="116"/>
        <v>0</v>
      </c>
      <c r="BJ40" s="66">
        <f t="shared" si="116"/>
        <v>0</v>
      </c>
      <c r="BK40" s="66">
        <f t="shared" si="116"/>
        <v>0</v>
      </c>
      <c r="BL40" s="66">
        <f t="shared" si="116"/>
        <v>0</v>
      </c>
      <c r="BM40" s="66">
        <f t="shared" si="116"/>
        <v>0</v>
      </c>
      <c r="BN40" s="66">
        <f t="shared" si="116"/>
        <v>0</v>
      </c>
      <c r="BO40" s="66">
        <f t="shared" si="116"/>
        <v>0</v>
      </c>
      <c r="BP40" s="66">
        <f t="shared" si="116"/>
        <v>0</v>
      </c>
      <c r="BQ40" s="66"/>
      <c r="BR40" s="66"/>
      <c r="BS40" s="66">
        <f t="shared" si="117"/>
        <v>0</v>
      </c>
      <c r="BT40" s="66">
        <f t="shared" si="118"/>
        <v>5000000</v>
      </c>
      <c r="BU40" s="22">
        <f t="shared" si="111"/>
        <v>0</v>
      </c>
      <c r="BV40" s="66">
        <f t="shared" si="81"/>
        <v>0</v>
      </c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22">
        <f t="shared" si="112"/>
        <v>1</v>
      </c>
      <c r="CR40" s="66">
        <f t="shared" si="82"/>
        <v>5000000</v>
      </c>
      <c r="CS40" s="66">
        <f t="shared" si="83"/>
        <v>0</v>
      </c>
      <c r="CT40" s="66">
        <f t="shared" si="84"/>
        <v>0</v>
      </c>
      <c r="CU40" s="66">
        <f t="shared" si="85"/>
        <v>0</v>
      </c>
      <c r="CV40" s="66">
        <f t="shared" si="86"/>
        <v>0</v>
      </c>
      <c r="CW40" s="66">
        <f t="shared" si="87"/>
        <v>0</v>
      </c>
      <c r="CX40" s="66">
        <f t="shared" si="88"/>
        <v>0</v>
      </c>
      <c r="CY40" s="66">
        <f t="shared" si="89"/>
        <v>0</v>
      </c>
      <c r="CZ40" s="66">
        <f t="shared" si="119"/>
        <v>0</v>
      </c>
      <c r="DA40" s="66">
        <f t="shared" si="120"/>
        <v>0</v>
      </c>
      <c r="DB40" s="66">
        <f t="shared" si="121"/>
        <v>0</v>
      </c>
      <c r="DC40" s="66">
        <f t="shared" si="93"/>
        <v>0</v>
      </c>
      <c r="DD40" s="66">
        <f t="shared" si="94"/>
        <v>0</v>
      </c>
      <c r="DE40" s="66">
        <f t="shared" si="95"/>
        <v>0</v>
      </c>
      <c r="DF40" s="66">
        <f t="shared" si="122"/>
        <v>0</v>
      </c>
      <c r="DG40" s="66">
        <f t="shared" si="123"/>
        <v>0</v>
      </c>
      <c r="DH40" s="66">
        <f t="shared" si="124"/>
        <v>0</v>
      </c>
      <c r="DI40" s="66"/>
      <c r="DJ40" s="66">
        <f t="shared" si="125"/>
        <v>0</v>
      </c>
      <c r="DK40" s="66">
        <f t="shared" si="107"/>
        <v>0</v>
      </c>
      <c r="DL40" s="66">
        <f t="shared" si="126"/>
        <v>5000000</v>
      </c>
      <c r="DN40" s="5">
        <f t="shared" si="113"/>
        <v>5000000</v>
      </c>
      <c r="DO40" s="5">
        <f t="shared" si="114"/>
        <v>5000000</v>
      </c>
      <c r="DP40" s="5">
        <f t="shared" si="115"/>
        <v>5000000</v>
      </c>
    </row>
    <row r="41" spans="1:120" ht="27" customHeight="1" x14ac:dyDescent="0.25">
      <c r="A41" s="221"/>
      <c r="B41" s="215" t="s">
        <v>234</v>
      </c>
      <c r="C41" s="103" t="s">
        <v>233</v>
      </c>
      <c r="D41" s="69" t="s">
        <v>232</v>
      </c>
      <c r="E41" s="82">
        <v>410</v>
      </c>
      <c r="F41" s="67" t="s">
        <v>117</v>
      </c>
      <c r="G41" s="66">
        <f t="shared" si="61"/>
        <v>1344000000</v>
      </c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>
        <f>1300000000+44000000</f>
        <v>1344000000</v>
      </c>
      <c r="T41" s="66"/>
      <c r="U41" s="66"/>
      <c r="V41" s="66"/>
      <c r="W41" s="66"/>
      <c r="X41" s="66"/>
      <c r="Y41" s="66"/>
      <c r="Z41" s="74"/>
      <c r="AA41" s="74"/>
      <c r="AC41" s="22">
        <f t="shared" si="108"/>
        <v>0.96726190476190477</v>
      </c>
      <c r="AD41" s="66">
        <f t="shared" si="62"/>
        <v>1300000000</v>
      </c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>
        <f>+'[1]MAYO 2016'!$V$947</f>
        <v>1300000000</v>
      </c>
      <c r="AQ41" s="66"/>
      <c r="AR41" s="66"/>
      <c r="AS41" s="66"/>
      <c r="AT41" s="66"/>
      <c r="AU41" s="66"/>
      <c r="AV41" s="66"/>
      <c r="AW41" s="66"/>
      <c r="AX41" s="66"/>
      <c r="AY41" s="22">
        <f t="shared" si="109"/>
        <v>3.2738095238095233E-2</v>
      </c>
      <c r="AZ41" s="66">
        <f t="shared" si="63"/>
        <v>44000000</v>
      </c>
      <c r="BA41" s="66">
        <f t="shared" si="64"/>
        <v>0</v>
      </c>
      <c r="BB41" s="66">
        <f t="shared" si="65"/>
        <v>0</v>
      </c>
      <c r="BC41" s="66">
        <f t="shared" si="66"/>
        <v>0</v>
      </c>
      <c r="BD41" s="66">
        <f t="shared" si="67"/>
        <v>0</v>
      </c>
      <c r="BE41" s="66">
        <f t="shared" si="116"/>
        <v>0</v>
      </c>
      <c r="BF41" s="66">
        <f t="shared" si="116"/>
        <v>0</v>
      </c>
      <c r="BG41" s="66">
        <f t="shared" si="116"/>
        <v>0</v>
      </c>
      <c r="BH41" s="66">
        <f t="shared" si="116"/>
        <v>0</v>
      </c>
      <c r="BI41" s="66">
        <f t="shared" si="116"/>
        <v>0</v>
      </c>
      <c r="BJ41" s="66">
        <f t="shared" si="116"/>
        <v>0</v>
      </c>
      <c r="BK41" s="66">
        <f t="shared" si="116"/>
        <v>0</v>
      </c>
      <c r="BL41" s="66">
        <f t="shared" si="116"/>
        <v>44000000</v>
      </c>
      <c r="BM41" s="66">
        <f t="shared" si="116"/>
        <v>0</v>
      </c>
      <c r="BN41" s="66">
        <f t="shared" si="116"/>
        <v>0</v>
      </c>
      <c r="BO41" s="66">
        <f t="shared" si="116"/>
        <v>0</v>
      </c>
      <c r="BP41" s="66">
        <f t="shared" si="116"/>
        <v>0</v>
      </c>
      <c r="BQ41" s="66"/>
      <c r="BR41" s="66">
        <f>+Y41-AV41</f>
        <v>0</v>
      </c>
      <c r="BS41" s="66">
        <f t="shared" si="117"/>
        <v>0</v>
      </c>
      <c r="BT41" s="66">
        <f t="shared" si="118"/>
        <v>0</v>
      </c>
      <c r="BU41" s="22">
        <f t="shared" si="111"/>
        <v>0.53050869122023814</v>
      </c>
      <c r="BV41" s="66">
        <f t="shared" si="81"/>
        <v>713003681</v>
      </c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>
        <f>+'[1]MAYO 2016'!$H$945</f>
        <v>713003681</v>
      </c>
      <c r="CI41" s="66"/>
      <c r="CJ41" s="66"/>
      <c r="CK41" s="66"/>
      <c r="CL41" s="66"/>
      <c r="CM41" s="66"/>
      <c r="CN41" s="66"/>
      <c r="CO41" s="66"/>
      <c r="CP41" s="66"/>
      <c r="CQ41" s="22">
        <f t="shared" si="112"/>
        <v>0.46949130877976186</v>
      </c>
      <c r="CR41" s="66">
        <f t="shared" si="82"/>
        <v>630996319</v>
      </c>
      <c r="CS41" s="66">
        <f t="shared" si="83"/>
        <v>0</v>
      </c>
      <c r="CT41" s="66">
        <f t="shared" si="84"/>
        <v>0</v>
      </c>
      <c r="CU41" s="66">
        <f t="shared" si="85"/>
        <v>0</v>
      </c>
      <c r="CV41" s="66">
        <f t="shared" si="86"/>
        <v>0</v>
      </c>
      <c r="CW41" s="66">
        <f t="shared" si="87"/>
        <v>0</v>
      </c>
      <c r="CX41" s="66">
        <f t="shared" si="88"/>
        <v>0</v>
      </c>
      <c r="CY41" s="66">
        <f t="shared" si="89"/>
        <v>0</v>
      </c>
      <c r="CZ41" s="66">
        <f t="shared" si="119"/>
        <v>0</v>
      </c>
      <c r="DA41" s="66">
        <f t="shared" si="120"/>
        <v>0</v>
      </c>
      <c r="DB41" s="66">
        <f t="shared" si="121"/>
        <v>0</v>
      </c>
      <c r="DC41" s="66">
        <f t="shared" si="93"/>
        <v>0</v>
      </c>
      <c r="DD41" s="66">
        <f t="shared" si="94"/>
        <v>630996319</v>
      </c>
      <c r="DE41" s="66">
        <f t="shared" si="95"/>
        <v>0</v>
      </c>
      <c r="DF41" s="66">
        <f t="shared" si="122"/>
        <v>0</v>
      </c>
      <c r="DG41" s="66">
        <f t="shared" si="123"/>
        <v>0</v>
      </c>
      <c r="DH41" s="66">
        <f t="shared" si="124"/>
        <v>0</v>
      </c>
      <c r="DI41" s="66"/>
      <c r="DJ41" s="66">
        <f t="shared" si="125"/>
        <v>0</v>
      </c>
      <c r="DK41" s="66">
        <f t="shared" si="107"/>
        <v>0</v>
      </c>
      <c r="DL41" s="66">
        <f t="shared" si="126"/>
        <v>0</v>
      </c>
      <c r="DN41" s="5">
        <f t="shared" si="113"/>
        <v>1344000000</v>
      </c>
      <c r="DO41" s="5">
        <f t="shared" si="114"/>
        <v>1344000000</v>
      </c>
      <c r="DP41" s="5">
        <f t="shared" si="115"/>
        <v>1344000000</v>
      </c>
    </row>
    <row r="42" spans="1:120" ht="35.25" customHeight="1" x14ac:dyDescent="0.25">
      <c r="A42" s="221"/>
      <c r="B42" s="216"/>
      <c r="C42" s="103" t="s">
        <v>231</v>
      </c>
      <c r="D42" s="69" t="s">
        <v>230</v>
      </c>
      <c r="E42" s="82">
        <v>410</v>
      </c>
      <c r="F42" s="67" t="s">
        <v>117</v>
      </c>
      <c r="G42" s="66">
        <f t="shared" si="61"/>
        <v>96094870</v>
      </c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>
        <f>50000000+3094870+20000000+23000000</f>
        <v>96094870</v>
      </c>
      <c r="W42" s="66"/>
      <c r="X42" s="66"/>
      <c r="Y42" s="66"/>
      <c r="Z42" s="74"/>
      <c r="AA42" s="74"/>
      <c r="AC42" s="22">
        <f t="shared" si="108"/>
        <v>0.87818288322779359</v>
      </c>
      <c r="AD42" s="66">
        <f t="shared" si="62"/>
        <v>84388870</v>
      </c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>
        <f>+'[1]MAYO 2016'!$Y$1079</f>
        <v>84388870</v>
      </c>
      <c r="AT42" s="66"/>
      <c r="AU42" s="66"/>
      <c r="AV42" s="66"/>
      <c r="AW42" s="66"/>
      <c r="AX42" s="66"/>
      <c r="AY42" s="22">
        <f t="shared" si="109"/>
        <v>0.12181711677220641</v>
      </c>
      <c r="AZ42" s="66">
        <f t="shared" si="63"/>
        <v>11706000</v>
      </c>
      <c r="BA42" s="66">
        <f t="shared" si="64"/>
        <v>0</v>
      </c>
      <c r="BB42" s="66">
        <f t="shared" si="65"/>
        <v>0</v>
      </c>
      <c r="BC42" s="66">
        <f t="shared" si="66"/>
        <v>0</v>
      </c>
      <c r="BD42" s="66">
        <f t="shared" si="67"/>
        <v>0</v>
      </c>
      <c r="BE42" s="66">
        <f t="shared" ref="BE42:BE57" si="127">+L42-AI42</f>
        <v>0</v>
      </c>
      <c r="BF42" s="66">
        <f t="shared" ref="BF42:BF57" si="128">+M42-AJ42</f>
        <v>0</v>
      </c>
      <c r="BG42" s="66">
        <f t="shared" ref="BG42:BG57" si="129">+N42-AK42</f>
        <v>0</v>
      </c>
      <c r="BH42" s="66">
        <f t="shared" ref="BH42:BH57" si="130">+O42-AL42</f>
        <v>0</v>
      </c>
      <c r="BI42" s="66">
        <f>+P42-AN42</f>
        <v>0</v>
      </c>
      <c r="BJ42" s="66">
        <f>+Q42-AO42</f>
        <v>0</v>
      </c>
      <c r="BK42" s="66">
        <f t="shared" ref="BK42:BP42" si="131">+R42-AO42</f>
        <v>0</v>
      </c>
      <c r="BL42" s="66">
        <f t="shared" si="131"/>
        <v>0</v>
      </c>
      <c r="BM42" s="66">
        <f t="shared" si="131"/>
        <v>0</v>
      </c>
      <c r="BN42" s="66">
        <f t="shared" si="131"/>
        <v>0</v>
      </c>
      <c r="BO42" s="66">
        <f t="shared" si="131"/>
        <v>11706000</v>
      </c>
      <c r="BP42" s="66">
        <f t="shared" si="131"/>
        <v>0</v>
      </c>
      <c r="BQ42" s="66"/>
      <c r="BR42" s="66">
        <f>+Y42-AV42</f>
        <v>0</v>
      </c>
      <c r="BS42" s="66">
        <f t="shared" si="117"/>
        <v>0</v>
      </c>
      <c r="BT42" s="66">
        <f t="shared" si="118"/>
        <v>0</v>
      </c>
      <c r="BU42" s="22">
        <f t="shared" si="111"/>
        <v>0.74003816228691499</v>
      </c>
      <c r="BV42" s="66">
        <f t="shared" si="81"/>
        <v>71113871</v>
      </c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>
        <f>+'[1]MAYO 2016'!$H$1077</f>
        <v>71113871</v>
      </c>
      <c r="CL42" s="66"/>
      <c r="CM42" s="66"/>
      <c r="CN42" s="66"/>
      <c r="CO42" s="66"/>
      <c r="CP42" s="66"/>
      <c r="CQ42" s="22">
        <f t="shared" si="112"/>
        <v>0.25996183771308501</v>
      </c>
      <c r="CR42" s="66">
        <f t="shared" si="82"/>
        <v>24980999</v>
      </c>
      <c r="CS42" s="66">
        <f t="shared" si="83"/>
        <v>0</v>
      </c>
      <c r="CT42" s="66">
        <f t="shared" si="84"/>
        <v>0</v>
      </c>
      <c r="CU42" s="66">
        <f t="shared" si="85"/>
        <v>0</v>
      </c>
      <c r="CV42" s="66">
        <f t="shared" si="86"/>
        <v>0</v>
      </c>
      <c r="CW42" s="66">
        <f t="shared" si="87"/>
        <v>0</v>
      </c>
      <c r="CX42" s="66">
        <f t="shared" si="88"/>
        <v>0</v>
      </c>
      <c r="CY42" s="66">
        <f t="shared" si="89"/>
        <v>0</v>
      </c>
      <c r="CZ42" s="66">
        <f t="shared" si="119"/>
        <v>0</v>
      </c>
      <c r="DA42" s="66">
        <f t="shared" si="120"/>
        <v>0</v>
      </c>
      <c r="DB42" s="66">
        <f t="shared" si="121"/>
        <v>0</v>
      </c>
      <c r="DC42" s="66">
        <f t="shared" si="93"/>
        <v>0</v>
      </c>
      <c r="DD42" s="66">
        <f t="shared" si="94"/>
        <v>0</v>
      </c>
      <c r="DE42" s="66">
        <f t="shared" si="95"/>
        <v>0</v>
      </c>
      <c r="DF42" s="66">
        <f t="shared" si="122"/>
        <v>0</v>
      </c>
      <c r="DG42" s="66">
        <f t="shared" si="123"/>
        <v>24980999</v>
      </c>
      <c r="DH42" s="66">
        <f t="shared" si="124"/>
        <v>0</v>
      </c>
      <c r="DI42" s="66"/>
      <c r="DJ42" s="66">
        <f t="shared" si="125"/>
        <v>0</v>
      </c>
      <c r="DK42" s="66">
        <f t="shared" si="107"/>
        <v>0</v>
      </c>
      <c r="DL42" s="66">
        <f t="shared" si="126"/>
        <v>0</v>
      </c>
      <c r="DN42" s="5">
        <f t="shared" si="113"/>
        <v>96094870</v>
      </c>
      <c r="DO42" s="5">
        <f t="shared" si="114"/>
        <v>96094870</v>
      </c>
      <c r="DP42" s="5">
        <f t="shared" si="115"/>
        <v>96094870</v>
      </c>
    </row>
    <row r="43" spans="1:120" ht="18.75" customHeight="1" x14ac:dyDescent="0.25">
      <c r="A43" s="221"/>
      <c r="B43" s="217"/>
      <c r="C43" s="103" t="s">
        <v>229</v>
      </c>
      <c r="D43" s="69" t="s">
        <v>228</v>
      </c>
      <c r="E43" s="82">
        <v>410</v>
      </c>
      <c r="F43" s="67" t="s">
        <v>117</v>
      </c>
      <c r="G43" s="66">
        <f t="shared" si="61"/>
        <v>16905130</v>
      </c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>
        <f>20000000-3094870</f>
        <v>16905130</v>
      </c>
      <c r="W43" s="66"/>
      <c r="X43" s="66"/>
      <c r="Y43" s="66"/>
      <c r="Z43" s="74"/>
      <c r="AA43" s="74"/>
      <c r="AC43" s="22">
        <f t="shared" si="108"/>
        <v>1</v>
      </c>
      <c r="AD43" s="66">
        <f t="shared" si="62"/>
        <v>16905130</v>
      </c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>
        <f>+'[2]MARZO 2016 ULTIMO'!$Y$724</f>
        <v>16905130</v>
      </c>
      <c r="AT43" s="66"/>
      <c r="AU43" s="66"/>
      <c r="AV43" s="66"/>
      <c r="AW43" s="66"/>
      <c r="AX43" s="66"/>
      <c r="AY43" s="22">
        <f t="shared" si="109"/>
        <v>0</v>
      </c>
      <c r="AZ43" s="66">
        <f t="shared" si="63"/>
        <v>0</v>
      </c>
      <c r="BA43" s="66">
        <f t="shared" si="64"/>
        <v>0</v>
      </c>
      <c r="BB43" s="66">
        <f t="shared" si="65"/>
        <v>0</v>
      </c>
      <c r="BC43" s="66">
        <f t="shared" si="66"/>
        <v>0</v>
      </c>
      <c r="BD43" s="66">
        <f t="shared" si="67"/>
        <v>0</v>
      </c>
      <c r="BE43" s="66">
        <f t="shared" si="127"/>
        <v>0</v>
      </c>
      <c r="BF43" s="66">
        <f t="shared" si="128"/>
        <v>0</v>
      </c>
      <c r="BG43" s="66">
        <f t="shared" si="129"/>
        <v>0</v>
      </c>
      <c r="BH43" s="66">
        <f t="shared" si="130"/>
        <v>0</v>
      </c>
      <c r="BI43" s="66">
        <f>+P43-AN43</f>
        <v>0</v>
      </c>
      <c r="BJ43" s="66">
        <f>+Q43-AO43</f>
        <v>0</v>
      </c>
      <c r="BK43" s="66">
        <f t="shared" ref="BK43:BK57" si="132">+R43-AO43</f>
        <v>0</v>
      </c>
      <c r="BL43" s="66">
        <f t="shared" ref="BL43:BL57" si="133">+S43-AP43</f>
        <v>0</v>
      </c>
      <c r="BM43" s="66">
        <f t="shared" ref="BM43:BM57" si="134">+T43-AQ43</f>
        <v>0</v>
      </c>
      <c r="BN43" s="66"/>
      <c r="BO43" s="66">
        <f t="shared" ref="BO43:BO57" si="135">+V43-AS43</f>
        <v>0</v>
      </c>
      <c r="BP43" s="66">
        <f t="shared" ref="BP43:BP57" si="136">+W43-AT43</f>
        <v>0</v>
      </c>
      <c r="BQ43" s="66"/>
      <c r="BR43" s="66"/>
      <c r="BS43" s="66">
        <f t="shared" si="117"/>
        <v>0</v>
      </c>
      <c r="BT43" s="66">
        <f t="shared" si="118"/>
        <v>0</v>
      </c>
      <c r="BU43" s="22">
        <f t="shared" si="111"/>
        <v>1</v>
      </c>
      <c r="BV43" s="66">
        <f t="shared" si="81"/>
        <v>16905130</v>
      </c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>
        <f>+'[3]ABRIL 2016'!$H$929</f>
        <v>16905130</v>
      </c>
      <c r="CL43" s="66"/>
      <c r="CM43" s="66"/>
      <c r="CN43" s="66"/>
      <c r="CO43" s="66"/>
      <c r="CP43" s="66"/>
      <c r="CQ43" s="22">
        <f t="shared" si="112"/>
        <v>0</v>
      </c>
      <c r="CR43" s="66">
        <f t="shared" si="82"/>
        <v>0</v>
      </c>
      <c r="CS43" s="66">
        <f t="shared" si="83"/>
        <v>0</v>
      </c>
      <c r="CT43" s="66">
        <f t="shared" si="84"/>
        <v>0</v>
      </c>
      <c r="CU43" s="66">
        <f t="shared" si="85"/>
        <v>0</v>
      </c>
      <c r="CV43" s="66">
        <f t="shared" si="86"/>
        <v>0</v>
      </c>
      <c r="CW43" s="66">
        <f t="shared" si="87"/>
        <v>0</v>
      </c>
      <c r="CX43" s="66">
        <f t="shared" si="88"/>
        <v>0</v>
      </c>
      <c r="CY43" s="66">
        <f t="shared" si="89"/>
        <v>0</v>
      </c>
      <c r="CZ43" s="66">
        <f t="shared" si="119"/>
        <v>0</v>
      </c>
      <c r="DA43" s="66">
        <f t="shared" si="120"/>
        <v>0</v>
      </c>
      <c r="DB43" s="66">
        <f t="shared" si="121"/>
        <v>0</v>
      </c>
      <c r="DC43" s="66">
        <f t="shared" si="93"/>
        <v>0</v>
      </c>
      <c r="DD43" s="66">
        <f t="shared" si="94"/>
        <v>0</v>
      </c>
      <c r="DE43" s="66">
        <f t="shared" si="95"/>
        <v>0</v>
      </c>
      <c r="DF43" s="66">
        <f t="shared" si="122"/>
        <v>0</v>
      </c>
      <c r="DG43" s="66">
        <f t="shared" si="123"/>
        <v>0</v>
      </c>
      <c r="DH43" s="66">
        <f t="shared" si="124"/>
        <v>0</v>
      </c>
      <c r="DI43" s="66"/>
      <c r="DJ43" s="66">
        <f t="shared" si="125"/>
        <v>0</v>
      </c>
      <c r="DK43" s="66">
        <f t="shared" si="107"/>
        <v>0</v>
      </c>
      <c r="DL43" s="66">
        <f t="shared" si="126"/>
        <v>0</v>
      </c>
      <c r="DN43" s="5">
        <f t="shared" si="113"/>
        <v>16905130</v>
      </c>
      <c r="DO43" s="5">
        <f t="shared" si="114"/>
        <v>16905130</v>
      </c>
      <c r="DP43" s="5">
        <f t="shared" si="115"/>
        <v>16905130</v>
      </c>
    </row>
    <row r="44" spans="1:120" ht="30.75" customHeight="1" x14ac:dyDescent="0.25">
      <c r="A44" s="221"/>
      <c r="B44" s="215" t="s">
        <v>227</v>
      </c>
      <c r="C44" s="103" t="s">
        <v>226</v>
      </c>
      <c r="D44" s="69" t="s">
        <v>225</v>
      </c>
      <c r="E44" s="82">
        <v>410</v>
      </c>
      <c r="F44" s="67" t="s">
        <v>117</v>
      </c>
      <c r="G44" s="66">
        <f t="shared" si="61"/>
        <v>20000000</v>
      </c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>
        <v>20000000</v>
      </c>
      <c r="W44" s="66"/>
      <c r="X44" s="66"/>
      <c r="Y44" s="66"/>
      <c r="Z44" s="74"/>
      <c r="AA44" s="74"/>
      <c r="AC44" s="22">
        <f t="shared" si="108"/>
        <v>1</v>
      </c>
      <c r="AD44" s="66">
        <f t="shared" si="62"/>
        <v>20000000</v>
      </c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>
        <f>+'[4]ENERO 2016'!$Y$406</f>
        <v>20000000</v>
      </c>
      <c r="AT44" s="66"/>
      <c r="AU44" s="66"/>
      <c r="AV44" s="66"/>
      <c r="AW44" s="66"/>
      <c r="AX44" s="66"/>
      <c r="AY44" s="22">
        <f t="shared" si="109"/>
        <v>0</v>
      </c>
      <c r="AZ44" s="66">
        <f t="shared" si="63"/>
        <v>0</v>
      </c>
      <c r="BA44" s="66">
        <f t="shared" si="64"/>
        <v>0</v>
      </c>
      <c r="BB44" s="66">
        <f t="shared" si="65"/>
        <v>0</v>
      </c>
      <c r="BC44" s="66">
        <f t="shared" si="66"/>
        <v>0</v>
      </c>
      <c r="BD44" s="66">
        <f t="shared" si="67"/>
        <v>0</v>
      </c>
      <c r="BE44" s="66">
        <f t="shared" si="127"/>
        <v>0</v>
      </c>
      <c r="BF44" s="66">
        <f t="shared" si="128"/>
        <v>0</v>
      </c>
      <c r="BG44" s="66">
        <f t="shared" si="129"/>
        <v>0</v>
      </c>
      <c r="BH44" s="66">
        <f t="shared" si="130"/>
        <v>0</v>
      </c>
      <c r="BI44" s="66">
        <f t="shared" ref="BI44:BI57" si="137">+P44-AM44</f>
        <v>0</v>
      </c>
      <c r="BJ44" s="66">
        <f t="shared" ref="BJ44:BJ57" si="138">+Q44-AO44</f>
        <v>0</v>
      </c>
      <c r="BK44" s="66">
        <f t="shared" si="132"/>
        <v>0</v>
      </c>
      <c r="BL44" s="66">
        <f t="shared" si="133"/>
        <v>0</v>
      </c>
      <c r="BM44" s="66">
        <f t="shared" si="134"/>
        <v>0</v>
      </c>
      <c r="BN44" s="66">
        <f>+U44-AR44</f>
        <v>0</v>
      </c>
      <c r="BO44" s="66">
        <f t="shared" si="135"/>
        <v>0</v>
      </c>
      <c r="BP44" s="66">
        <f t="shared" si="136"/>
        <v>0</v>
      </c>
      <c r="BQ44" s="66"/>
      <c r="BR44" s="66">
        <f>+Y44-AV44</f>
        <v>0</v>
      </c>
      <c r="BS44" s="66">
        <f t="shared" si="117"/>
        <v>0</v>
      </c>
      <c r="BT44" s="66">
        <f t="shared" si="118"/>
        <v>0</v>
      </c>
      <c r="BU44" s="22">
        <f t="shared" si="111"/>
        <v>0.90854349999999995</v>
      </c>
      <c r="BV44" s="66">
        <f t="shared" si="81"/>
        <v>18170870</v>
      </c>
      <c r="BW44" s="66"/>
      <c r="BX44" s="66"/>
      <c r="BY44" s="66"/>
      <c r="BZ44" s="66"/>
      <c r="CA44" s="66"/>
      <c r="CB44" s="66"/>
      <c r="CC44" s="66"/>
      <c r="CD44" s="66"/>
      <c r="CE44" s="66"/>
      <c r="CF44" s="66"/>
      <c r="CG44" s="66"/>
      <c r="CH44" s="66"/>
      <c r="CI44" s="66"/>
      <c r="CJ44" s="66"/>
      <c r="CK44" s="66">
        <f>+'[1]MAYO 2016'!$H$1107</f>
        <v>18170870</v>
      </c>
      <c r="CL44" s="66"/>
      <c r="CM44" s="66"/>
      <c r="CN44" s="66"/>
      <c r="CO44" s="66"/>
      <c r="CP44" s="66"/>
      <c r="CQ44" s="22">
        <f t="shared" si="112"/>
        <v>9.1456500000000052E-2</v>
      </c>
      <c r="CR44" s="66">
        <f t="shared" si="82"/>
        <v>1829130</v>
      </c>
      <c r="CS44" s="66">
        <f t="shared" si="83"/>
        <v>0</v>
      </c>
      <c r="CT44" s="66">
        <f t="shared" si="84"/>
        <v>0</v>
      </c>
      <c r="CU44" s="66">
        <f t="shared" si="85"/>
        <v>0</v>
      </c>
      <c r="CV44" s="66">
        <f t="shared" si="86"/>
        <v>0</v>
      </c>
      <c r="CW44" s="66">
        <f t="shared" si="87"/>
        <v>0</v>
      </c>
      <c r="CX44" s="66">
        <f t="shared" si="88"/>
        <v>0</v>
      </c>
      <c r="CY44" s="66">
        <f t="shared" si="89"/>
        <v>0</v>
      </c>
      <c r="CZ44" s="66">
        <f t="shared" si="119"/>
        <v>0</v>
      </c>
      <c r="DA44" s="66">
        <f t="shared" si="120"/>
        <v>0</v>
      </c>
      <c r="DB44" s="66">
        <f t="shared" si="121"/>
        <v>0</v>
      </c>
      <c r="DC44" s="66">
        <f t="shared" si="93"/>
        <v>0</v>
      </c>
      <c r="DD44" s="66">
        <f t="shared" si="94"/>
        <v>0</v>
      </c>
      <c r="DE44" s="66">
        <f t="shared" si="95"/>
        <v>0</v>
      </c>
      <c r="DF44" s="66">
        <f t="shared" si="122"/>
        <v>0</v>
      </c>
      <c r="DG44" s="66">
        <f t="shared" si="123"/>
        <v>1829130</v>
      </c>
      <c r="DH44" s="66">
        <f t="shared" si="124"/>
        <v>0</v>
      </c>
      <c r="DI44" s="66"/>
      <c r="DJ44" s="66">
        <f t="shared" si="125"/>
        <v>0</v>
      </c>
      <c r="DK44" s="66">
        <f t="shared" si="107"/>
        <v>0</v>
      </c>
      <c r="DL44" s="66">
        <f t="shared" si="126"/>
        <v>0</v>
      </c>
      <c r="DN44" s="5">
        <f t="shared" si="113"/>
        <v>20000000</v>
      </c>
      <c r="DO44" s="5">
        <f t="shared" si="114"/>
        <v>20000000</v>
      </c>
      <c r="DP44" s="5">
        <f t="shared" si="115"/>
        <v>20000000</v>
      </c>
    </row>
    <row r="45" spans="1:120" ht="33.75" customHeight="1" x14ac:dyDescent="0.25">
      <c r="A45" s="221"/>
      <c r="B45" s="216"/>
      <c r="C45" s="103" t="s">
        <v>224</v>
      </c>
      <c r="D45" s="69" t="s">
        <v>223</v>
      </c>
      <c r="E45" s="82">
        <v>410</v>
      </c>
      <c r="F45" s="67" t="s">
        <v>117</v>
      </c>
      <c r="G45" s="66">
        <f t="shared" si="61"/>
        <v>10000000</v>
      </c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>
        <v>10000000</v>
      </c>
      <c r="W45" s="66"/>
      <c r="X45" s="66"/>
      <c r="Y45" s="66"/>
      <c r="Z45" s="74"/>
      <c r="AA45" s="74"/>
      <c r="AC45" s="22">
        <f t="shared" si="108"/>
        <v>0.92333399999999999</v>
      </c>
      <c r="AD45" s="66">
        <f t="shared" si="62"/>
        <v>9233340</v>
      </c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>
        <f>+'[1]MAYO 2016'!$G$1115</f>
        <v>9233340</v>
      </c>
      <c r="AT45" s="66"/>
      <c r="AU45" s="66"/>
      <c r="AV45" s="66"/>
      <c r="AW45" s="66"/>
      <c r="AX45" s="66"/>
      <c r="AY45" s="22">
        <f t="shared" si="109"/>
        <v>7.6666000000000012E-2</v>
      </c>
      <c r="AZ45" s="66">
        <f t="shared" si="63"/>
        <v>766660</v>
      </c>
      <c r="BA45" s="66">
        <f t="shared" si="64"/>
        <v>0</v>
      </c>
      <c r="BB45" s="66">
        <f t="shared" si="65"/>
        <v>0</v>
      </c>
      <c r="BC45" s="66">
        <f t="shared" si="66"/>
        <v>0</v>
      </c>
      <c r="BD45" s="66">
        <f t="shared" si="67"/>
        <v>0</v>
      </c>
      <c r="BE45" s="66">
        <f t="shared" si="127"/>
        <v>0</v>
      </c>
      <c r="BF45" s="66">
        <f t="shared" si="128"/>
        <v>0</v>
      </c>
      <c r="BG45" s="66">
        <f t="shared" si="129"/>
        <v>0</v>
      </c>
      <c r="BH45" s="66">
        <f t="shared" si="130"/>
        <v>0</v>
      </c>
      <c r="BI45" s="66">
        <f t="shared" si="137"/>
        <v>0</v>
      </c>
      <c r="BJ45" s="66">
        <f t="shared" si="138"/>
        <v>0</v>
      </c>
      <c r="BK45" s="66">
        <f t="shared" si="132"/>
        <v>0</v>
      </c>
      <c r="BL45" s="66">
        <f t="shared" si="133"/>
        <v>0</v>
      </c>
      <c r="BM45" s="66">
        <f t="shared" si="134"/>
        <v>0</v>
      </c>
      <c r="BN45" s="66">
        <f>+U45-AR45</f>
        <v>0</v>
      </c>
      <c r="BO45" s="66">
        <f t="shared" si="135"/>
        <v>766660</v>
      </c>
      <c r="BP45" s="66">
        <f t="shared" si="136"/>
        <v>0</v>
      </c>
      <c r="BQ45" s="66"/>
      <c r="BR45" s="66"/>
      <c r="BS45" s="66">
        <f t="shared" si="117"/>
        <v>0</v>
      </c>
      <c r="BT45" s="66">
        <f t="shared" si="118"/>
        <v>0</v>
      </c>
      <c r="BU45" s="22">
        <f t="shared" si="111"/>
        <v>0.92333399999999999</v>
      </c>
      <c r="BV45" s="66">
        <f t="shared" si="81"/>
        <v>9233340</v>
      </c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>
        <f>+'[1]MAYO 2016'!$H$1115</f>
        <v>9233340</v>
      </c>
      <c r="CL45" s="66"/>
      <c r="CM45" s="66"/>
      <c r="CN45" s="66"/>
      <c r="CO45" s="66"/>
      <c r="CP45" s="66"/>
      <c r="CQ45" s="22">
        <f t="shared" si="112"/>
        <v>7.6666000000000012E-2</v>
      </c>
      <c r="CR45" s="66">
        <f t="shared" si="82"/>
        <v>766660</v>
      </c>
      <c r="CS45" s="66">
        <f t="shared" si="83"/>
        <v>0</v>
      </c>
      <c r="CT45" s="66">
        <f t="shared" si="84"/>
        <v>0</v>
      </c>
      <c r="CU45" s="66">
        <f t="shared" si="85"/>
        <v>0</v>
      </c>
      <c r="CV45" s="66">
        <f t="shared" si="86"/>
        <v>0</v>
      </c>
      <c r="CW45" s="66">
        <f t="shared" si="87"/>
        <v>0</v>
      </c>
      <c r="CX45" s="66">
        <f t="shared" si="88"/>
        <v>0</v>
      </c>
      <c r="CY45" s="66">
        <f t="shared" si="89"/>
        <v>0</v>
      </c>
      <c r="CZ45" s="66">
        <f t="shared" si="119"/>
        <v>0</v>
      </c>
      <c r="DA45" s="66">
        <f t="shared" si="120"/>
        <v>0</v>
      </c>
      <c r="DB45" s="66">
        <f t="shared" si="121"/>
        <v>0</v>
      </c>
      <c r="DC45" s="66">
        <f t="shared" si="93"/>
        <v>0</v>
      </c>
      <c r="DD45" s="66">
        <f t="shared" si="94"/>
        <v>0</v>
      </c>
      <c r="DE45" s="66">
        <f t="shared" si="95"/>
        <v>0</v>
      </c>
      <c r="DF45" s="66">
        <f t="shared" si="122"/>
        <v>0</v>
      </c>
      <c r="DG45" s="66">
        <f t="shared" si="123"/>
        <v>766660</v>
      </c>
      <c r="DH45" s="66">
        <f t="shared" si="124"/>
        <v>0</v>
      </c>
      <c r="DI45" s="66"/>
      <c r="DJ45" s="66">
        <f t="shared" si="125"/>
        <v>0</v>
      </c>
      <c r="DK45" s="66">
        <f t="shared" si="107"/>
        <v>0</v>
      </c>
      <c r="DL45" s="66">
        <f t="shared" si="126"/>
        <v>0</v>
      </c>
      <c r="DN45" s="5">
        <f t="shared" si="113"/>
        <v>10000000</v>
      </c>
      <c r="DO45" s="5">
        <f t="shared" si="114"/>
        <v>10000000</v>
      </c>
      <c r="DP45" s="5">
        <f t="shared" si="115"/>
        <v>10000000</v>
      </c>
    </row>
    <row r="46" spans="1:120" ht="21.75" customHeight="1" x14ac:dyDescent="0.25">
      <c r="A46" s="221"/>
      <c r="B46" s="216"/>
      <c r="C46" s="103" t="s">
        <v>222</v>
      </c>
      <c r="D46" s="69" t="s">
        <v>221</v>
      </c>
      <c r="E46" s="82">
        <v>410</v>
      </c>
      <c r="F46" s="67" t="s">
        <v>117</v>
      </c>
      <c r="G46" s="66">
        <f t="shared" si="61"/>
        <v>20000000</v>
      </c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>
        <v>20000000</v>
      </c>
      <c r="W46" s="66"/>
      <c r="X46" s="66"/>
      <c r="Y46" s="66"/>
      <c r="Z46" s="74"/>
      <c r="AA46" s="74"/>
      <c r="AC46" s="22">
        <f t="shared" si="108"/>
        <v>0</v>
      </c>
      <c r="AD46" s="66">
        <f t="shared" si="62"/>
        <v>0</v>
      </c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22">
        <f t="shared" si="109"/>
        <v>1</v>
      </c>
      <c r="AZ46" s="66">
        <f t="shared" si="63"/>
        <v>20000000</v>
      </c>
      <c r="BA46" s="66">
        <f t="shared" si="64"/>
        <v>0</v>
      </c>
      <c r="BB46" s="66">
        <f t="shared" si="65"/>
        <v>0</v>
      </c>
      <c r="BC46" s="66">
        <f t="shared" si="66"/>
        <v>0</v>
      </c>
      <c r="BD46" s="66">
        <f t="shared" si="67"/>
        <v>0</v>
      </c>
      <c r="BE46" s="66">
        <f t="shared" si="127"/>
        <v>0</v>
      </c>
      <c r="BF46" s="66">
        <f t="shared" si="128"/>
        <v>0</v>
      </c>
      <c r="BG46" s="66">
        <f t="shared" si="129"/>
        <v>0</v>
      </c>
      <c r="BH46" s="66">
        <f t="shared" si="130"/>
        <v>0</v>
      </c>
      <c r="BI46" s="66">
        <f t="shared" si="137"/>
        <v>0</v>
      </c>
      <c r="BJ46" s="66">
        <f t="shared" si="138"/>
        <v>0</v>
      </c>
      <c r="BK46" s="66">
        <f t="shared" si="132"/>
        <v>0</v>
      </c>
      <c r="BL46" s="66">
        <f t="shared" si="133"/>
        <v>0</v>
      </c>
      <c r="BM46" s="66">
        <f t="shared" si="134"/>
        <v>0</v>
      </c>
      <c r="BN46" s="66"/>
      <c r="BO46" s="66">
        <f t="shared" si="135"/>
        <v>20000000</v>
      </c>
      <c r="BP46" s="66">
        <f t="shared" si="136"/>
        <v>0</v>
      </c>
      <c r="BQ46" s="66"/>
      <c r="BR46" s="66"/>
      <c r="BS46" s="66">
        <f t="shared" si="117"/>
        <v>0</v>
      </c>
      <c r="BT46" s="66">
        <f t="shared" si="118"/>
        <v>0</v>
      </c>
      <c r="BU46" s="22">
        <f t="shared" si="111"/>
        <v>0</v>
      </c>
      <c r="BV46" s="66">
        <f t="shared" si="81"/>
        <v>0</v>
      </c>
      <c r="BW46" s="66"/>
      <c r="BX46" s="66"/>
      <c r="BY46" s="66"/>
      <c r="BZ46" s="66"/>
      <c r="CA46" s="66"/>
      <c r="CB46" s="66"/>
      <c r="CC46" s="66"/>
      <c r="CD46" s="66"/>
      <c r="CE46" s="66"/>
      <c r="CF46" s="66"/>
      <c r="CG46" s="66"/>
      <c r="CH46" s="66"/>
      <c r="CI46" s="66"/>
      <c r="CJ46" s="66"/>
      <c r="CK46" s="66"/>
      <c r="CL46" s="66"/>
      <c r="CM46" s="66"/>
      <c r="CN46" s="66"/>
      <c r="CO46" s="66"/>
      <c r="CP46" s="66"/>
      <c r="CQ46" s="22">
        <f t="shared" si="112"/>
        <v>1</v>
      </c>
      <c r="CR46" s="66">
        <f t="shared" si="82"/>
        <v>20000000</v>
      </c>
      <c r="CS46" s="66">
        <f t="shared" si="83"/>
        <v>0</v>
      </c>
      <c r="CT46" s="66">
        <f t="shared" si="84"/>
        <v>0</v>
      </c>
      <c r="CU46" s="66">
        <f t="shared" si="85"/>
        <v>0</v>
      </c>
      <c r="CV46" s="66">
        <f t="shared" si="86"/>
        <v>0</v>
      </c>
      <c r="CW46" s="66">
        <f t="shared" si="87"/>
        <v>0</v>
      </c>
      <c r="CX46" s="66">
        <f t="shared" si="88"/>
        <v>0</v>
      </c>
      <c r="CY46" s="66">
        <f t="shared" si="89"/>
        <v>0</v>
      </c>
      <c r="CZ46" s="66">
        <f t="shared" si="119"/>
        <v>0</v>
      </c>
      <c r="DA46" s="66">
        <f t="shared" si="120"/>
        <v>0</v>
      </c>
      <c r="DB46" s="66">
        <f t="shared" si="121"/>
        <v>0</v>
      </c>
      <c r="DC46" s="66">
        <f t="shared" ref="DC46:DE47" si="139">+R46-CG46</f>
        <v>0</v>
      </c>
      <c r="DD46" s="66">
        <f t="shared" si="139"/>
        <v>0</v>
      </c>
      <c r="DE46" s="66">
        <f t="shared" si="139"/>
        <v>0</v>
      </c>
      <c r="DF46" s="66">
        <f t="shared" si="122"/>
        <v>0</v>
      </c>
      <c r="DG46" s="66">
        <f t="shared" si="123"/>
        <v>20000000</v>
      </c>
      <c r="DH46" s="66">
        <f t="shared" si="124"/>
        <v>0</v>
      </c>
      <c r="DI46" s="66"/>
      <c r="DJ46" s="66">
        <f t="shared" si="125"/>
        <v>0</v>
      </c>
      <c r="DK46" s="66">
        <f t="shared" si="107"/>
        <v>0</v>
      </c>
      <c r="DL46" s="66">
        <f t="shared" si="126"/>
        <v>0</v>
      </c>
      <c r="DN46" s="5">
        <f t="shared" si="113"/>
        <v>20000000</v>
      </c>
      <c r="DO46" s="5">
        <f t="shared" si="114"/>
        <v>20000000</v>
      </c>
      <c r="DP46" s="5">
        <f t="shared" si="115"/>
        <v>20000000</v>
      </c>
    </row>
    <row r="47" spans="1:120" ht="33" customHeight="1" x14ac:dyDescent="0.25">
      <c r="A47" s="221"/>
      <c r="B47" s="217"/>
      <c r="C47" s="103" t="s">
        <v>220</v>
      </c>
      <c r="D47" s="69" t="s">
        <v>219</v>
      </c>
      <c r="E47" s="82">
        <v>410</v>
      </c>
      <c r="F47" s="67" t="s">
        <v>117</v>
      </c>
      <c r="G47" s="66">
        <f t="shared" si="61"/>
        <v>10000000</v>
      </c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>
        <v>10000000</v>
      </c>
      <c r="W47" s="66"/>
      <c r="X47" s="66"/>
      <c r="Y47" s="66"/>
      <c r="Z47" s="74"/>
      <c r="AA47" s="74"/>
      <c r="AC47" s="22">
        <f t="shared" si="108"/>
        <v>0.31795000000000001</v>
      </c>
      <c r="AD47" s="66">
        <f t="shared" si="62"/>
        <v>3179500</v>
      </c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>
        <f>+'[3]ABRIL 2016'!$Y$961</f>
        <v>3179500</v>
      </c>
      <c r="AT47" s="66"/>
      <c r="AU47" s="66"/>
      <c r="AV47" s="66"/>
      <c r="AW47" s="66"/>
      <c r="AX47" s="66"/>
      <c r="AY47" s="22">
        <f t="shared" si="109"/>
        <v>0.68205000000000005</v>
      </c>
      <c r="AZ47" s="66">
        <f t="shared" si="63"/>
        <v>6820500</v>
      </c>
      <c r="BA47" s="66">
        <f t="shared" si="64"/>
        <v>0</v>
      </c>
      <c r="BB47" s="66">
        <f t="shared" si="65"/>
        <v>0</v>
      </c>
      <c r="BC47" s="66">
        <f t="shared" si="66"/>
        <v>0</v>
      </c>
      <c r="BD47" s="66">
        <f t="shared" si="67"/>
        <v>0</v>
      </c>
      <c r="BE47" s="66">
        <f t="shared" si="127"/>
        <v>0</v>
      </c>
      <c r="BF47" s="66">
        <f t="shared" si="128"/>
        <v>0</v>
      </c>
      <c r="BG47" s="66">
        <f t="shared" si="129"/>
        <v>0</v>
      </c>
      <c r="BH47" s="66">
        <f t="shared" si="130"/>
        <v>0</v>
      </c>
      <c r="BI47" s="66">
        <f t="shared" si="137"/>
        <v>0</v>
      </c>
      <c r="BJ47" s="66">
        <f t="shared" si="138"/>
        <v>0</v>
      </c>
      <c r="BK47" s="66">
        <f t="shared" si="132"/>
        <v>0</v>
      </c>
      <c r="BL47" s="66">
        <f t="shared" si="133"/>
        <v>0</v>
      </c>
      <c r="BM47" s="66">
        <f t="shared" si="134"/>
        <v>0</v>
      </c>
      <c r="BN47" s="66"/>
      <c r="BO47" s="66">
        <f t="shared" si="135"/>
        <v>6820500</v>
      </c>
      <c r="BP47" s="66">
        <f t="shared" si="136"/>
        <v>0</v>
      </c>
      <c r="BQ47" s="66"/>
      <c r="BR47" s="66"/>
      <c r="BS47" s="66">
        <f t="shared" si="117"/>
        <v>0</v>
      </c>
      <c r="BT47" s="66">
        <f t="shared" si="118"/>
        <v>0</v>
      </c>
      <c r="BU47" s="22">
        <f t="shared" si="111"/>
        <v>0.31795000000000001</v>
      </c>
      <c r="BV47" s="66">
        <f t="shared" si="81"/>
        <v>3179500</v>
      </c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>
        <f>+'[3]ABRIL 2016'!$H$959</f>
        <v>3179500</v>
      </c>
      <c r="CL47" s="66"/>
      <c r="CM47" s="66"/>
      <c r="CN47" s="66"/>
      <c r="CO47" s="66"/>
      <c r="CP47" s="66"/>
      <c r="CQ47" s="22">
        <f t="shared" si="112"/>
        <v>0.68205000000000005</v>
      </c>
      <c r="CR47" s="66">
        <f t="shared" si="82"/>
        <v>6820500</v>
      </c>
      <c r="CS47" s="66">
        <f t="shared" si="83"/>
        <v>0</v>
      </c>
      <c r="CT47" s="66">
        <f t="shared" si="84"/>
        <v>0</v>
      </c>
      <c r="CU47" s="66">
        <f t="shared" si="85"/>
        <v>0</v>
      </c>
      <c r="CV47" s="66">
        <f t="shared" si="86"/>
        <v>0</v>
      </c>
      <c r="CW47" s="66">
        <f t="shared" si="87"/>
        <v>0</v>
      </c>
      <c r="CX47" s="66">
        <f t="shared" si="88"/>
        <v>0</v>
      </c>
      <c r="CY47" s="66">
        <f t="shared" si="89"/>
        <v>0</v>
      </c>
      <c r="CZ47" s="66">
        <f t="shared" si="119"/>
        <v>0</v>
      </c>
      <c r="DA47" s="66">
        <f t="shared" si="120"/>
        <v>0</v>
      </c>
      <c r="DB47" s="66">
        <f t="shared" si="121"/>
        <v>0</v>
      </c>
      <c r="DC47" s="66">
        <f t="shared" si="139"/>
        <v>0</v>
      </c>
      <c r="DD47" s="66">
        <f t="shared" si="139"/>
        <v>0</v>
      </c>
      <c r="DE47" s="66">
        <f t="shared" si="139"/>
        <v>0</v>
      </c>
      <c r="DF47" s="66">
        <f t="shared" si="122"/>
        <v>0</v>
      </c>
      <c r="DG47" s="66">
        <f t="shared" si="123"/>
        <v>6820500</v>
      </c>
      <c r="DH47" s="66">
        <f t="shared" si="124"/>
        <v>0</v>
      </c>
      <c r="DI47" s="66"/>
      <c r="DJ47" s="66">
        <f t="shared" si="125"/>
        <v>0</v>
      </c>
      <c r="DK47" s="66">
        <f t="shared" si="107"/>
        <v>0</v>
      </c>
      <c r="DL47" s="66">
        <f t="shared" si="126"/>
        <v>0</v>
      </c>
      <c r="DN47" s="5">
        <f t="shared" si="113"/>
        <v>10000000</v>
      </c>
      <c r="DO47" s="5">
        <f t="shared" si="114"/>
        <v>10000000</v>
      </c>
      <c r="DP47" s="5">
        <f t="shared" si="115"/>
        <v>10000000</v>
      </c>
    </row>
    <row r="48" spans="1:120" ht="24" customHeight="1" x14ac:dyDescent="0.25">
      <c r="A48" s="221" t="s">
        <v>218</v>
      </c>
      <c r="B48" s="215" t="s">
        <v>217</v>
      </c>
      <c r="C48" s="103" t="s">
        <v>216</v>
      </c>
      <c r="D48" s="69" t="s">
        <v>215</v>
      </c>
      <c r="E48" s="82">
        <v>410</v>
      </c>
      <c r="F48" s="67" t="s">
        <v>117</v>
      </c>
      <c r="G48" s="66">
        <f t="shared" si="61"/>
        <v>374741836</v>
      </c>
      <c r="H48" s="66"/>
      <c r="I48" s="66"/>
      <c r="J48" s="66">
        <v>270000000</v>
      </c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74">
        <v>104741836</v>
      </c>
      <c r="AA48" s="74"/>
      <c r="AC48" s="22">
        <f t="shared" si="108"/>
        <v>0.75724210840446438</v>
      </c>
      <c r="AD48" s="66">
        <f t="shared" si="62"/>
        <v>283770298</v>
      </c>
      <c r="AE48" s="66"/>
      <c r="AF48" s="66"/>
      <c r="AG48" s="66">
        <f>+'[4]ENERO 2016'!$M$432</f>
        <v>270000000</v>
      </c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>
        <f>+'[1]MAYO 2016'!$AF$1137</f>
        <v>13770298</v>
      </c>
      <c r="AX48" s="66"/>
      <c r="AY48" s="22">
        <f t="shared" si="109"/>
        <v>0.24275789159553562</v>
      </c>
      <c r="AZ48" s="66">
        <f t="shared" si="63"/>
        <v>90971538</v>
      </c>
      <c r="BA48" s="66">
        <f t="shared" si="64"/>
        <v>0</v>
      </c>
      <c r="BB48" s="66">
        <f t="shared" si="65"/>
        <v>0</v>
      </c>
      <c r="BC48" s="66">
        <f t="shared" si="66"/>
        <v>0</v>
      </c>
      <c r="BD48" s="66">
        <f t="shared" si="67"/>
        <v>0</v>
      </c>
      <c r="BE48" s="66">
        <f t="shared" si="127"/>
        <v>0</v>
      </c>
      <c r="BF48" s="66">
        <f t="shared" si="128"/>
        <v>0</v>
      </c>
      <c r="BG48" s="66">
        <f t="shared" si="129"/>
        <v>0</v>
      </c>
      <c r="BH48" s="66">
        <f t="shared" si="130"/>
        <v>0</v>
      </c>
      <c r="BI48" s="66">
        <f t="shared" si="137"/>
        <v>0</v>
      </c>
      <c r="BJ48" s="66">
        <f t="shared" si="138"/>
        <v>0</v>
      </c>
      <c r="BK48" s="66">
        <f t="shared" si="132"/>
        <v>0</v>
      </c>
      <c r="BL48" s="66">
        <f t="shared" si="133"/>
        <v>0</v>
      </c>
      <c r="BM48" s="66">
        <f t="shared" si="134"/>
        <v>0</v>
      </c>
      <c r="BN48" s="66">
        <f>+U48-AR48</f>
        <v>0</v>
      </c>
      <c r="BO48" s="66">
        <f t="shared" si="135"/>
        <v>0</v>
      </c>
      <c r="BP48" s="66">
        <f t="shared" si="136"/>
        <v>0</v>
      </c>
      <c r="BQ48" s="66"/>
      <c r="BR48" s="66"/>
      <c r="BS48" s="66">
        <f t="shared" si="117"/>
        <v>90971538</v>
      </c>
      <c r="BT48" s="66">
        <f t="shared" si="118"/>
        <v>0</v>
      </c>
      <c r="BU48" s="22">
        <f t="shared" si="111"/>
        <v>0.75724210840446438</v>
      </c>
      <c r="BV48" s="66">
        <f t="shared" si="81"/>
        <v>283770298</v>
      </c>
      <c r="BW48" s="66"/>
      <c r="BX48" s="66"/>
      <c r="BY48" s="66">
        <f>+'[4]ENERO 2016'!$H$430</f>
        <v>270000000</v>
      </c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>
        <f>+'[3]ABRIL 2016'!$H$975+'[1]MAYO 2016'!$AF$1142</f>
        <v>13770298</v>
      </c>
      <c r="CP48" s="66"/>
      <c r="CQ48" s="22">
        <f t="shared" si="112"/>
        <v>0.24275789159553562</v>
      </c>
      <c r="CR48" s="66">
        <f t="shared" si="82"/>
        <v>90971538</v>
      </c>
      <c r="CS48" s="66">
        <f t="shared" si="83"/>
        <v>0</v>
      </c>
      <c r="CT48" s="66">
        <f t="shared" si="84"/>
        <v>0</v>
      </c>
      <c r="CU48" s="66">
        <f t="shared" si="85"/>
        <v>0</v>
      </c>
      <c r="CV48" s="66">
        <f t="shared" si="86"/>
        <v>0</v>
      </c>
      <c r="CW48" s="66">
        <f t="shared" si="87"/>
        <v>0</v>
      </c>
      <c r="CX48" s="66">
        <f t="shared" si="88"/>
        <v>0</v>
      </c>
      <c r="CY48" s="66">
        <f t="shared" si="89"/>
        <v>0</v>
      </c>
      <c r="CZ48" s="66">
        <f t="shared" si="119"/>
        <v>0</v>
      </c>
      <c r="DA48" s="66">
        <f t="shared" si="120"/>
        <v>0</v>
      </c>
      <c r="DB48" s="66">
        <f t="shared" si="121"/>
        <v>0</v>
      </c>
      <c r="DC48" s="66">
        <f t="shared" ref="DC48:DC57" si="140">R48-CG48</f>
        <v>0</v>
      </c>
      <c r="DD48" s="66">
        <f t="shared" ref="DD48:DD57" si="141">S48-CH48</f>
        <v>0</v>
      </c>
      <c r="DE48" s="66">
        <f t="shared" ref="DE48:DE57" si="142">T48-CI48</f>
        <v>0</v>
      </c>
      <c r="DF48" s="66">
        <f t="shared" si="122"/>
        <v>0</v>
      </c>
      <c r="DG48" s="66">
        <f t="shared" si="123"/>
        <v>0</v>
      </c>
      <c r="DH48" s="66">
        <f t="shared" si="124"/>
        <v>0</v>
      </c>
      <c r="DI48" s="66"/>
      <c r="DJ48" s="66">
        <f t="shared" si="125"/>
        <v>0</v>
      </c>
      <c r="DK48" s="66">
        <f t="shared" si="107"/>
        <v>90971538</v>
      </c>
      <c r="DL48" s="66">
        <f t="shared" si="126"/>
        <v>0</v>
      </c>
      <c r="DN48" s="5">
        <f t="shared" si="113"/>
        <v>374741836</v>
      </c>
      <c r="DO48" s="5">
        <f t="shared" si="114"/>
        <v>374741836</v>
      </c>
      <c r="DP48" s="5">
        <f t="shared" si="115"/>
        <v>374741836</v>
      </c>
    </row>
    <row r="49" spans="1:120" s="72" customFormat="1" ht="23.25" customHeight="1" x14ac:dyDescent="0.25">
      <c r="A49" s="221"/>
      <c r="B49" s="217"/>
      <c r="C49" s="76" t="s">
        <v>214</v>
      </c>
      <c r="D49" s="69" t="s">
        <v>213</v>
      </c>
      <c r="E49" s="82">
        <v>410</v>
      </c>
      <c r="F49" s="67" t="s">
        <v>117</v>
      </c>
      <c r="G49" s="66">
        <f t="shared" si="61"/>
        <v>30000000</v>
      </c>
      <c r="H49" s="100"/>
      <c r="I49" s="100"/>
      <c r="J49" s="74">
        <v>30000000</v>
      </c>
      <c r="K49" s="74"/>
      <c r="L49" s="100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C49" s="73">
        <f t="shared" si="108"/>
        <v>0.41760000000000003</v>
      </c>
      <c r="AD49" s="66">
        <f t="shared" si="62"/>
        <v>12528000</v>
      </c>
      <c r="AE49" s="74"/>
      <c r="AF49" s="74"/>
      <c r="AG49" s="74">
        <f>+'[3]ABRIL 2016'!$M$979</f>
        <v>12528000</v>
      </c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3">
        <f t="shared" si="109"/>
        <v>0.58240000000000003</v>
      </c>
      <c r="AZ49" s="66">
        <f t="shared" si="63"/>
        <v>17472000</v>
      </c>
      <c r="BA49" s="66">
        <f t="shared" si="64"/>
        <v>0</v>
      </c>
      <c r="BB49" s="66">
        <f t="shared" si="65"/>
        <v>0</v>
      </c>
      <c r="BC49" s="66">
        <f t="shared" si="66"/>
        <v>17472000</v>
      </c>
      <c r="BD49" s="66">
        <f t="shared" si="67"/>
        <v>0</v>
      </c>
      <c r="BE49" s="66">
        <f t="shared" si="127"/>
        <v>0</v>
      </c>
      <c r="BF49" s="66">
        <f t="shared" si="128"/>
        <v>0</v>
      </c>
      <c r="BG49" s="66">
        <f t="shared" si="129"/>
        <v>0</v>
      </c>
      <c r="BH49" s="66">
        <f t="shared" si="130"/>
        <v>0</v>
      </c>
      <c r="BI49" s="66">
        <f t="shared" si="137"/>
        <v>0</v>
      </c>
      <c r="BJ49" s="66">
        <f t="shared" si="138"/>
        <v>0</v>
      </c>
      <c r="BK49" s="66">
        <f t="shared" si="132"/>
        <v>0</v>
      </c>
      <c r="BL49" s="66">
        <f t="shared" si="133"/>
        <v>0</v>
      </c>
      <c r="BM49" s="66">
        <f t="shared" si="134"/>
        <v>0</v>
      </c>
      <c r="BN49" s="74"/>
      <c r="BO49" s="66">
        <f t="shared" si="135"/>
        <v>0</v>
      </c>
      <c r="BP49" s="66">
        <f t="shared" si="136"/>
        <v>0</v>
      </c>
      <c r="BQ49" s="66"/>
      <c r="BR49" s="74"/>
      <c r="BS49" s="66">
        <f t="shared" si="117"/>
        <v>0</v>
      </c>
      <c r="BT49" s="74">
        <f t="shared" si="118"/>
        <v>0</v>
      </c>
      <c r="BU49" s="73">
        <f t="shared" si="111"/>
        <v>0.41760000000000003</v>
      </c>
      <c r="BV49" s="66">
        <f t="shared" si="81"/>
        <v>12528000</v>
      </c>
      <c r="BW49" s="74"/>
      <c r="BX49" s="74"/>
      <c r="BY49" s="74">
        <f>+'[3]ABRIL 2016'!$M$979</f>
        <v>12528000</v>
      </c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3">
        <f t="shared" si="112"/>
        <v>0.58240000000000003</v>
      </c>
      <c r="CR49" s="66">
        <f t="shared" si="82"/>
        <v>17472000</v>
      </c>
      <c r="CS49" s="66">
        <f t="shared" si="83"/>
        <v>0</v>
      </c>
      <c r="CT49" s="66">
        <f t="shared" si="84"/>
        <v>0</v>
      </c>
      <c r="CU49" s="66">
        <f t="shared" si="85"/>
        <v>17472000</v>
      </c>
      <c r="CV49" s="66">
        <f t="shared" si="86"/>
        <v>0</v>
      </c>
      <c r="CW49" s="66">
        <f t="shared" si="87"/>
        <v>0</v>
      </c>
      <c r="CX49" s="66">
        <f t="shared" si="88"/>
        <v>0</v>
      </c>
      <c r="CY49" s="66">
        <f t="shared" si="89"/>
        <v>0</v>
      </c>
      <c r="CZ49" s="66">
        <f>O49-CD49</f>
        <v>0</v>
      </c>
      <c r="DA49" s="66">
        <f>P49-CE49</f>
        <v>0</v>
      </c>
      <c r="DB49" s="66">
        <f>Q49-CF49</f>
        <v>0</v>
      </c>
      <c r="DC49" s="66">
        <f t="shared" si="140"/>
        <v>0</v>
      </c>
      <c r="DD49" s="66">
        <f t="shared" si="141"/>
        <v>0</v>
      </c>
      <c r="DE49" s="66">
        <f t="shared" si="142"/>
        <v>0</v>
      </c>
      <c r="DF49" s="66">
        <f>U49-CJ49</f>
        <v>0</v>
      </c>
      <c r="DG49" s="66">
        <f>V49-CK49</f>
        <v>0</v>
      </c>
      <c r="DH49" s="66">
        <f>W49-CL49</f>
        <v>0</v>
      </c>
      <c r="DI49" s="66"/>
      <c r="DJ49" s="66">
        <f>Y49-CN49</f>
        <v>0</v>
      </c>
      <c r="DK49" s="66">
        <f t="shared" si="107"/>
        <v>0</v>
      </c>
      <c r="DL49" s="66">
        <f>AA49-CP49</f>
        <v>0</v>
      </c>
      <c r="DN49" s="5">
        <f t="shared" si="113"/>
        <v>30000000</v>
      </c>
      <c r="DO49" s="5">
        <f t="shared" si="114"/>
        <v>30000000</v>
      </c>
      <c r="DP49" s="5">
        <f t="shared" si="115"/>
        <v>30000000</v>
      </c>
    </row>
    <row r="50" spans="1:120" ht="33.75" customHeight="1" x14ac:dyDescent="0.25">
      <c r="A50" s="221"/>
      <c r="B50" s="215" t="s">
        <v>212</v>
      </c>
      <c r="C50" s="103" t="s">
        <v>211</v>
      </c>
      <c r="D50" s="69" t="s">
        <v>210</v>
      </c>
      <c r="E50" s="82">
        <v>410</v>
      </c>
      <c r="F50" s="67" t="s">
        <v>117</v>
      </c>
      <c r="G50" s="66">
        <f t="shared" si="61"/>
        <v>90000000</v>
      </c>
      <c r="H50" s="105"/>
      <c r="I50" s="105"/>
      <c r="J50" s="66">
        <f>21264791</f>
        <v>21264791</v>
      </c>
      <c r="K50" s="66"/>
      <c r="L50" s="105"/>
      <c r="M50" s="39"/>
      <c r="N50" s="39"/>
      <c r="O50" s="39"/>
      <c r="P50" s="66"/>
      <c r="Q50" s="66"/>
      <c r="R50" s="66"/>
      <c r="S50" s="66"/>
      <c r="T50" s="66"/>
      <c r="U50" s="66"/>
      <c r="V50" s="66">
        <f>90000000-21264791</f>
        <v>68735209</v>
      </c>
      <c r="W50" s="66"/>
      <c r="X50" s="66"/>
      <c r="Y50" s="66"/>
      <c r="Z50" s="66"/>
      <c r="AA50" s="66"/>
      <c r="AC50" s="22">
        <f t="shared" si="108"/>
        <v>0.55555555555555558</v>
      </c>
      <c r="AD50" s="66">
        <f t="shared" si="62"/>
        <v>50000000</v>
      </c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>
        <f>+'[4]ENERO 2016'!$Y$447</f>
        <v>50000000</v>
      </c>
      <c r="AT50" s="66"/>
      <c r="AU50" s="66"/>
      <c r="AV50" s="66"/>
      <c r="AW50" s="66"/>
      <c r="AX50" s="66"/>
      <c r="AY50" s="22">
        <f t="shared" si="109"/>
        <v>0.44444444444444442</v>
      </c>
      <c r="AZ50" s="66">
        <f t="shared" si="63"/>
        <v>40000000</v>
      </c>
      <c r="BA50" s="66">
        <f t="shared" si="64"/>
        <v>0</v>
      </c>
      <c r="BB50" s="66">
        <f t="shared" si="65"/>
        <v>0</v>
      </c>
      <c r="BC50" s="66">
        <f t="shared" si="66"/>
        <v>21264791</v>
      </c>
      <c r="BD50" s="66">
        <f t="shared" si="67"/>
        <v>0</v>
      </c>
      <c r="BE50" s="66">
        <f t="shared" si="127"/>
        <v>0</v>
      </c>
      <c r="BF50" s="66">
        <f t="shared" si="128"/>
        <v>0</v>
      </c>
      <c r="BG50" s="66">
        <f t="shared" si="129"/>
        <v>0</v>
      </c>
      <c r="BH50" s="66">
        <f t="shared" si="130"/>
        <v>0</v>
      </c>
      <c r="BI50" s="66">
        <f t="shared" si="137"/>
        <v>0</v>
      </c>
      <c r="BJ50" s="66">
        <f t="shared" si="138"/>
        <v>0</v>
      </c>
      <c r="BK50" s="66">
        <f t="shared" si="132"/>
        <v>0</v>
      </c>
      <c r="BL50" s="66">
        <f t="shared" si="133"/>
        <v>0</v>
      </c>
      <c r="BM50" s="66">
        <f t="shared" si="134"/>
        <v>0</v>
      </c>
      <c r="BN50" s="66">
        <f>+U50-AR50</f>
        <v>0</v>
      </c>
      <c r="BO50" s="66">
        <f t="shared" si="135"/>
        <v>18735209</v>
      </c>
      <c r="BP50" s="66">
        <f t="shared" si="136"/>
        <v>0</v>
      </c>
      <c r="BQ50" s="66"/>
      <c r="BR50" s="66"/>
      <c r="BS50" s="66">
        <f t="shared" si="117"/>
        <v>0</v>
      </c>
      <c r="BT50" s="66">
        <f t="shared" si="118"/>
        <v>0</v>
      </c>
      <c r="BU50" s="22">
        <f t="shared" si="111"/>
        <v>0.51545852222222222</v>
      </c>
      <c r="BV50" s="66">
        <f t="shared" si="81"/>
        <v>46391267</v>
      </c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>
        <f>+'[2]MARZO 2016 ULTIMO'!$H$777</f>
        <v>46391267</v>
      </c>
      <c r="CL50" s="66"/>
      <c r="CM50" s="66"/>
      <c r="CN50" s="66"/>
      <c r="CO50" s="66"/>
      <c r="CP50" s="66"/>
      <c r="CQ50" s="22">
        <f t="shared" si="112"/>
        <v>0.48454147777777778</v>
      </c>
      <c r="CR50" s="66">
        <f t="shared" si="82"/>
        <v>43608733</v>
      </c>
      <c r="CS50" s="66">
        <f t="shared" si="83"/>
        <v>0</v>
      </c>
      <c r="CT50" s="66">
        <f t="shared" si="84"/>
        <v>0</v>
      </c>
      <c r="CU50" s="66">
        <f t="shared" si="85"/>
        <v>21264791</v>
      </c>
      <c r="CV50" s="66">
        <f t="shared" si="86"/>
        <v>0</v>
      </c>
      <c r="CW50" s="66">
        <f t="shared" si="87"/>
        <v>0</v>
      </c>
      <c r="CX50" s="66">
        <f t="shared" si="88"/>
        <v>0</v>
      </c>
      <c r="CY50" s="66">
        <f t="shared" si="89"/>
        <v>0</v>
      </c>
      <c r="CZ50" s="66">
        <f>+O50-CD50</f>
        <v>0</v>
      </c>
      <c r="DA50" s="66">
        <f>+P50-CE50</f>
        <v>0</v>
      </c>
      <c r="DB50" s="66">
        <f>+Q50-CF50</f>
        <v>0</v>
      </c>
      <c r="DC50" s="66">
        <f t="shared" si="140"/>
        <v>0</v>
      </c>
      <c r="DD50" s="66">
        <f t="shared" si="141"/>
        <v>0</v>
      </c>
      <c r="DE50" s="66">
        <f t="shared" si="142"/>
        <v>0</v>
      </c>
      <c r="DF50" s="66">
        <f>+U50-CJ50</f>
        <v>0</v>
      </c>
      <c r="DG50" s="66">
        <f>+V50-CK50</f>
        <v>22343942</v>
      </c>
      <c r="DH50" s="66">
        <f>+W50-CL50</f>
        <v>0</v>
      </c>
      <c r="DI50" s="66"/>
      <c r="DJ50" s="66">
        <f>+Y50-CN50</f>
        <v>0</v>
      </c>
      <c r="DK50" s="66">
        <f t="shared" si="107"/>
        <v>0</v>
      </c>
      <c r="DL50" s="66">
        <f>+AA50-CP50</f>
        <v>0</v>
      </c>
      <c r="DM50" s="4"/>
      <c r="DN50" s="5">
        <f t="shared" si="113"/>
        <v>90000000</v>
      </c>
      <c r="DO50" s="5">
        <f t="shared" si="114"/>
        <v>90000000</v>
      </c>
      <c r="DP50" s="5">
        <f t="shared" si="115"/>
        <v>90000000</v>
      </c>
    </row>
    <row r="51" spans="1:120" ht="21.75" customHeight="1" x14ac:dyDescent="0.25">
      <c r="A51" s="221"/>
      <c r="B51" s="217"/>
      <c r="C51" s="103" t="s">
        <v>209</v>
      </c>
      <c r="D51" s="69" t="s">
        <v>208</v>
      </c>
      <c r="E51" s="82">
        <v>410</v>
      </c>
      <c r="F51" s="67" t="s">
        <v>41</v>
      </c>
      <c r="G51" s="66">
        <f t="shared" si="61"/>
        <v>3000000</v>
      </c>
      <c r="H51" s="105"/>
      <c r="I51" s="105"/>
      <c r="J51" s="66"/>
      <c r="K51" s="66"/>
      <c r="L51" s="105"/>
      <c r="M51" s="39"/>
      <c r="N51" s="39"/>
      <c r="O51" s="39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>
        <v>3000000</v>
      </c>
      <c r="AC51" s="22">
        <f t="shared" si="108"/>
        <v>0.18545033333333333</v>
      </c>
      <c r="AD51" s="66">
        <f t="shared" si="62"/>
        <v>556351</v>
      </c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>
        <f>+'[3]ABRIL 2016'!$G$995</f>
        <v>556351</v>
      </c>
      <c r="AY51" s="22">
        <f t="shared" si="109"/>
        <v>0.81454966666666673</v>
      </c>
      <c r="AZ51" s="66">
        <f t="shared" si="63"/>
        <v>2443649</v>
      </c>
      <c r="BA51" s="66">
        <f t="shared" si="64"/>
        <v>0</v>
      </c>
      <c r="BB51" s="66">
        <f t="shared" si="65"/>
        <v>0</v>
      </c>
      <c r="BC51" s="66">
        <f t="shared" si="66"/>
        <v>0</v>
      </c>
      <c r="BD51" s="66">
        <f t="shared" si="67"/>
        <v>0</v>
      </c>
      <c r="BE51" s="66">
        <f t="shared" si="127"/>
        <v>0</v>
      </c>
      <c r="BF51" s="66">
        <f t="shared" si="128"/>
        <v>0</v>
      </c>
      <c r="BG51" s="66">
        <f t="shared" si="129"/>
        <v>0</v>
      </c>
      <c r="BH51" s="66">
        <f t="shared" si="130"/>
        <v>0</v>
      </c>
      <c r="BI51" s="66">
        <f t="shared" si="137"/>
        <v>0</v>
      </c>
      <c r="BJ51" s="66">
        <f t="shared" si="138"/>
        <v>0</v>
      </c>
      <c r="BK51" s="66">
        <f t="shared" si="132"/>
        <v>0</v>
      </c>
      <c r="BL51" s="66">
        <f t="shared" si="133"/>
        <v>0</v>
      </c>
      <c r="BM51" s="66">
        <f t="shared" si="134"/>
        <v>0</v>
      </c>
      <c r="BN51" s="66"/>
      <c r="BO51" s="66">
        <f t="shared" si="135"/>
        <v>0</v>
      </c>
      <c r="BP51" s="66">
        <f t="shared" si="136"/>
        <v>0</v>
      </c>
      <c r="BQ51" s="66"/>
      <c r="BR51" s="66"/>
      <c r="BS51" s="66">
        <f t="shared" si="117"/>
        <v>0</v>
      </c>
      <c r="BT51" s="66">
        <f t="shared" si="118"/>
        <v>2443649</v>
      </c>
      <c r="BU51" s="22">
        <f t="shared" si="111"/>
        <v>0.18545033333333333</v>
      </c>
      <c r="BV51" s="66">
        <f t="shared" si="81"/>
        <v>556351</v>
      </c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>
        <f>+'[3]ABRIL 2016'!$H$995</f>
        <v>556351</v>
      </c>
      <c r="CQ51" s="22">
        <f t="shared" si="112"/>
        <v>0.81454966666666673</v>
      </c>
      <c r="CR51" s="66">
        <f t="shared" si="82"/>
        <v>2443649</v>
      </c>
      <c r="CS51" s="66">
        <f t="shared" si="83"/>
        <v>0</v>
      </c>
      <c r="CT51" s="66">
        <f t="shared" si="84"/>
        <v>0</v>
      </c>
      <c r="CU51" s="66">
        <f t="shared" si="85"/>
        <v>0</v>
      </c>
      <c r="CV51" s="66">
        <f t="shared" si="86"/>
        <v>0</v>
      </c>
      <c r="CW51" s="66">
        <f t="shared" si="87"/>
        <v>0</v>
      </c>
      <c r="CX51" s="66">
        <f t="shared" si="88"/>
        <v>0</v>
      </c>
      <c r="CY51" s="66">
        <f t="shared" si="89"/>
        <v>0</v>
      </c>
      <c r="CZ51" s="66">
        <f>O51-CD51</f>
        <v>0</v>
      </c>
      <c r="DA51" s="66">
        <f>P51-CE51</f>
        <v>0</v>
      </c>
      <c r="DB51" s="66">
        <f>Q51-CF51</f>
        <v>0</v>
      </c>
      <c r="DC51" s="66">
        <f t="shared" si="140"/>
        <v>0</v>
      </c>
      <c r="DD51" s="66">
        <f t="shared" si="141"/>
        <v>0</v>
      </c>
      <c r="DE51" s="66">
        <f t="shared" si="142"/>
        <v>0</v>
      </c>
      <c r="DF51" s="66">
        <f>U51-CJ51</f>
        <v>0</v>
      </c>
      <c r="DG51" s="66">
        <f>V51-CK51</f>
        <v>0</v>
      </c>
      <c r="DH51" s="66">
        <f>W51-CL51</f>
        <v>0</v>
      </c>
      <c r="DI51" s="66"/>
      <c r="DJ51" s="66">
        <f>Y51-CN51</f>
        <v>0</v>
      </c>
      <c r="DK51" s="66">
        <f t="shared" si="107"/>
        <v>0</v>
      </c>
      <c r="DL51" s="66">
        <f>AA51-CP51</f>
        <v>2443649</v>
      </c>
      <c r="DM51" s="4"/>
      <c r="DN51" s="5">
        <f t="shared" si="113"/>
        <v>3000000</v>
      </c>
      <c r="DO51" s="5">
        <f t="shared" si="114"/>
        <v>3000000</v>
      </c>
      <c r="DP51" s="5">
        <f t="shared" si="115"/>
        <v>3000000</v>
      </c>
    </row>
    <row r="52" spans="1:120" ht="47.25" customHeight="1" x14ac:dyDescent="0.25">
      <c r="A52" s="221"/>
      <c r="B52" s="215" t="s">
        <v>207</v>
      </c>
      <c r="C52" s="103" t="s">
        <v>206</v>
      </c>
      <c r="D52" s="69" t="s">
        <v>205</v>
      </c>
      <c r="E52" s="82">
        <v>410</v>
      </c>
      <c r="F52" s="67" t="s">
        <v>204</v>
      </c>
      <c r="G52" s="66">
        <f t="shared" si="61"/>
        <v>41000000</v>
      </c>
      <c r="H52" s="66"/>
      <c r="I52" s="39"/>
      <c r="J52" s="66">
        <v>30000000</v>
      </c>
      <c r="K52" s="66"/>
      <c r="L52" s="39"/>
      <c r="M52" s="39"/>
      <c r="N52" s="39"/>
      <c r="O52" s="39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>
        <f>22000000+5000000-16000000</f>
        <v>11000000</v>
      </c>
      <c r="AC52" s="22">
        <f t="shared" si="108"/>
        <v>0.82926829268292679</v>
      </c>
      <c r="AD52" s="66">
        <f t="shared" si="62"/>
        <v>34000000</v>
      </c>
      <c r="AE52" s="66"/>
      <c r="AF52" s="66"/>
      <c r="AG52" s="66">
        <v>30000000</v>
      </c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>
        <v>4000000</v>
      </c>
      <c r="AY52" s="22">
        <f t="shared" si="109"/>
        <v>0.17073170731707321</v>
      </c>
      <c r="AZ52" s="66">
        <f t="shared" si="63"/>
        <v>7000000</v>
      </c>
      <c r="BA52" s="66">
        <f t="shared" si="64"/>
        <v>0</v>
      </c>
      <c r="BB52" s="66">
        <f t="shared" si="65"/>
        <v>0</v>
      </c>
      <c r="BC52" s="66">
        <f t="shared" si="66"/>
        <v>0</v>
      </c>
      <c r="BD52" s="66">
        <f t="shared" si="67"/>
        <v>0</v>
      </c>
      <c r="BE52" s="66">
        <f t="shared" si="127"/>
        <v>0</v>
      </c>
      <c r="BF52" s="66">
        <f t="shared" si="128"/>
        <v>0</v>
      </c>
      <c r="BG52" s="66">
        <f t="shared" si="129"/>
        <v>0</v>
      </c>
      <c r="BH52" s="66">
        <f t="shared" si="130"/>
        <v>0</v>
      </c>
      <c r="BI52" s="66">
        <f t="shared" si="137"/>
        <v>0</v>
      </c>
      <c r="BJ52" s="66">
        <f t="shared" si="138"/>
        <v>0</v>
      </c>
      <c r="BK52" s="66">
        <f t="shared" si="132"/>
        <v>0</v>
      </c>
      <c r="BL52" s="66">
        <f t="shared" si="133"/>
        <v>0</v>
      </c>
      <c r="BM52" s="66">
        <f t="shared" si="134"/>
        <v>0</v>
      </c>
      <c r="BN52" s="66">
        <f t="shared" ref="BN52:BN57" si="143">+U52-AR52</f>
        <v>0</v>
      </c>
      <c r="BO52" s="66">
        <f t="shared" si="135"/>
        <v>0</v>
      </c>
      <c r="BP52" s="66">
        <f t="shared" si="136"/>
        <v>0</v>
      </c>
      <c r="BQ52" s="66"/>
      <c r="BR52" s="66"/>
      <c r="BS52" s="66">
        <f t="shared" si="117"/>
        <v>0</v>
      </c>
      <c r="BT52" s="66">
        <f t="shared" si="118"/>
        <v>7000000</v>
      </c>
      <c r="BU52" s="22">
        <f t="shared" si="111"/>
        <v>0.60936819512195117</v>
      </c>
      <c r="BV52" s="66">
        <f t="shared" si="81"/>
        <v>24984096</v>
      </c>
      <c r="BW52" s="66"/>
      <c r="BX52" s="66"/>
      <c r="BY52" s="66">
        <f>+'[1]MAYO 2016'!$H$1177</f>
        <v>20984096</v>
      </c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>
        <v>4000000</v>
      </c>
      <c r="CQ52" s="22">
        <f t="shared" si="112"/>
        <v>0.39063180487804883</v>
      </c>
      <c r="CR52" s="66">
        <f t="shared" si="82"/>
        <v>16015904</v>
      </c>
      <c r="CS52" s="66">
        <f t="shared" si="83"/>
        <v>0</v>
      </c>
      <c r="CT52" s="66">
        <f t="shared" si="84"/>
        <v>0</v>
      </c>
      <c r="CU52" s="66">
        <f t="shared" si="85"/>
        <v>9015904</v>
      </c>
      <c r="CV52" s="66">
        <f t="shared" si="86"/>
        <v>0</v>
      </c>
      <c r="CW52" s="66">
        <f t="shared" si="87"/>
        <v>0</v>
      </c>
      <c r="CX52" s="66">
        <f t="shared" si="88"/>
        <v>0</v>
      </c>
      <c r="CY52" s="66">
        <f t="shared" si="89"/>
        <v>0</v>
      </c>
      <c r="CZ52" s="66">
        <f t="shared" ref="CZ52:DA57" si="144">+O52-CD52</f>
        <v>0</v>
      </c>
      <c r="DA52" s="66">
        <f t="shared" si="144"/>
        <v>0</v>
      </c>
      <c r="DB52" s="66">
        <f t="shared" ref="DB52:DB57" si="145">Q52-CF52</f>
        <v>0</v>
      </c>
      <c r="DC52" s="66">
        <f t="shared" si="140"/>
        <v>0</v>
      </c>
      <c r="DD52" s="66">
        <f t="shared" si="141"/>
        <v>0</v>
      </c>
      <c r="DE52" s="66">
        <f t="shared" si="142"/>
        <v>0</v>
      </c>
      <c r="DF52" s="66">
        <f t="shared" ref="DF52:DH57" si="146">+U52-CJ52</f>
        <v>0</v>
      </c>
      <c r="DG52" s="66">
        <f t="shared" si="146"/>
        <v>0</v>
      </c>
      <c r="DH52" s="66">
        <f t="shared" si="146"/>
        <v>0</v>
      </c>
      <c r="DI52" s="66"/>
      <c r="DJ52" s="66">
        <f t="shared" ref="DJ52:DJ57" si="147">+Y52-CN52</f>
        <v>0</v>
      </c>
      <c r="DK52" s="66">
        <f t="shared" si="107"/>
        <v>0</v>
      </c>
      <c r="DL52" s="66">
        <f t="shared" ref="DL52:DL57" si="148">+AA52-CP52</f>
        <v>7000000</v>
      </c>
      <c r="DN52" s="5">
        <f t="shared" si="113"/>
        <v>41000000</v>
      </c>
      <c r="DO52" s="5">
        <f t="shared" si="114"/>
        <v>41000000</v>
      </c>
      <c r="DP52" s="5">
        <f t="shared" si="115"/>
        <v>41000000</v>
      </c>
    </row>
    <row r="53" spans="1:120" ht="30" x14ac:dyDescent="0.25">
      <c r="A53" s="221"/>
      <c r="B53" s="216"/>
      <c r="C53" s="103" t="s">
        <v>203</v>
      </c>
      <c r="D53" s="69" t="s">
        <v>202</v>
      </c>
      <c r="E53" s="82">
        <v>410</v>
      </c>
      <c r="F53" s="67" t="s">
        <v>117</v>
      </c>
      <c r="G53" s="66">
        <f t="shared" si="61"/>
        <v>10000000</v>
      </c>
      <c r="H53" s="66"/>
      <c r="I53" s="39"/>
      <c r="J53" s="66"/>
      <c r="K53" s="66"/>
      <c r="L53" s="39"/>
      <c r="M53" s="39"/>
      <c r="N53" s="39"/>
      <c r="O53" s="39"/>
      <c r="P53" s="66"/>
      <c r="Q53" s="66"/>
      <c r="R53" s="66"/>
      <c r="S53" s="66"/>
      <c r="T53" s="66"/>
      <c r="U53" s="66"/>
      <c r="V53" s="66">
        <v>10000000</v>
      </c>
      <c r="W53" s="66"/>
      <c r="X53" s="66"/>
      <c r="Y53" s="66"/>
      <c r="Z53" s="66"/>
      <c r="AA53" s="66"/>
      <c r="AC53" s="22">
        <f t="shared" si="108"/>
        <v>1</v>
      </c>
      <c r="AD53" s="66">
        <f t="shared" si="62"/>
        <v>10000000</v>
      </c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>
        <v>10000000</v>
      </c>
      <c r="AT53" s="66"/>
      <c r="AU53" s="66"/>
      <c r="AV53" s="66"/>
      <c r="AW53" s="66"/>
      <c r="AX53" s="66"/>
      <c r="AY53" s="22">
        <f t="shared" si="109"/>
        <v>0</v>
      </c>
      <c r="AZ53" s="66">
        <f t="shared" si="63"/>
        <v>0</v>
      </c>
      <c r="BA53" s="66">
        <f t="shared" si="64"/>
        <v>0</v>
      </c>
      <c r="BB53" s="66">
        <f t="shared" si="65"/>
        <v>0</v>
      </c>
      <c r="BC53" s="66">
        <f t="shared" si="66"/>
        <v>0</v>
      </c>
      <c r="BD53" s="66">
        <f t="shared" si="67"/>
        <v>0</v>
      </c>
      <c r="BE53" s="66">
        <f t="shared" si="127"/>
        <v>0</v>
      </c>
      <c r="BF53" s="66">
        <f t="shared" si="128"/>
        <v>0</v>
      </c>
      <c r="BG53" s="66">
        <f t="shared" si="129"/>
        <v>0</v>
      </c>
      <c r="BH53" s="66">
        <f t="shared" si="130"/>
        <v>0</v>
      </c>
      <c r="BI53" s="66">
        <f t="shared" si="137"/>
        <v>0</v>
      </c>
      <c r="BJ53" s="66">
        <f t="shared" si="138"/>
        <v>0</v>
      </c>
      <c r="BK53" s="66">
        <f t="shared" si="132"/>
        <v>0</v>
      </c>
      <c r="BL53" s="66">
        <f t="shared" si="133"/>
        <v>0</v>
      </c>
      <c r="BM53" s="66">
        <f t="shared" si="134"/>
        <v>0</v>
      </c>
      <c r="BN53" s="66">
        <f t="shared" si="143"/>
        <v>0</v>
      </c>
      <c r="BO53" s="66">
        <f t="shared" si="135"/>
        <v>0</v>
      </c>
      <c r="BP53" s="66">
        <f t="shared" si="136"/>
        <v>0</v>
      </c>
      <c r="BQ53" s="66"/>
      <c r="BR53" s="66"/>
      <c r="BS53" s="66">
        <f t="shared" si="117"/>
        <v>0</v>
      </c>
      <c r="BT53" s="66">
        <f t="shared" si="118"/>
        <v>0</v>
      </c>
      <c r="BU53" s="22">
        <f t="shared" si="111"/>
        <v>0.9553836</v>
      </c>
      <c r="BV53" s="66">
        <f t="shared" si="81"/>
        <v>9553836</v>
      </c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>
        <f>+'[5]FEBRERO 2016'!$H$621</f>
        <v>9553836</v>
      </c>
      <c r="CL53" s="66"/>
      <c r="CM53" s="66"/>
      <c r="CN53" s="66"/>
      <c r="CO53" s="66"/>
      <c r="CP53" s="66"/>
      <c r="CQ53" s="22">
        <f t="shared" si="112"/>
        <v>4.4616400000000001E-2</v>
      </c>
      <c r="CR53" s="66">
        <f t="shared" si="82"/>
        <v>446164</v>
      </c>
      <c r="CS53" s="66">
        <f t="shared" si="83"/>
        <v>0</v>
      </c>
      <c r="CT53" s="66">
        <f t="shared" si="84"/>
        <v>0</v>
      </c>
      <c r="CU53" s="66">
        <f t="shared" si="85"/>
        <v>0</v>
      </c>
      <c r="CV53" s="66">
        <f t="shared" si="86"/>
        <v>0</v>
      </c>
      <c r="CW53" s="66">
        <f t="shared" si="87"/>
        <v>0</v>
      </c>
      <c r="CX53" s="66">
        <f t="shared" si="88"/>
        <v>0</v>
      </c>
      <c r="CY53" s="66">
        <f t="shared" si="89"/>
        <v>0</v>
      </c>
      <c r="CZ53" s="66">
        <f t="shared" si="144"/>
        <v>0</v>
      </c>
      <c r="DA53" s="66">
        <f t="shared" si="144"/>
        <v>0</v>
      </c>
      <c r="DB53" s="66">
        <f t="shared" si="145"/>
        <v>0</v>
      </c>
      <c r="DC53" s="66">
        <f t="shared" si="140"/>
        <v>0</v>
      </c>
      <c r="DD53" s="66">
        <f t="shared" si="141"/>
        <v>0</v>
      </c>
      <c r="DE53" s="66">
        <f t="shared" si="142"/>
        <v>0</v>
      </c>
      <c r="DF53" s="66">
        <f t="shared" si="146"/>
        <v>0</v>
      </c>
      <c r="DG53" s="66">
        <f t="shared" si="146"/>
        <v>446164</v>
      </c>
      <c r="DH53" s="66">
        <f t="shared" si="146"/>
        <v>0</v>
      </c>
      <c r="DI53" s="66"/>
      <c r="DJ53" s="66">
        <f t="shared" si="147"/>
        <v>0</v>
      </c>
      <c r="DK53" s="66">
        <f t="shared" si="107"/>
        <v>0</v>
      </c>
      <c r="DL53" s="66">
        <f t="shared" si="148"/>
        <v>0</v>
      </c>
      <c r="DN53" s="5">
        <f t="shared" si="113"/>
        <v>10000000</v>
      </c>
      <c r="DO53" s="5">
        <f t="shared" si="114"/>
        <v>10000000</v>
      </c>
      <c r="DP53" s="5">
        <f t="shared" si="115"/>
        <v>10000000</v>
      </c>
    </row>
    <row r="54" spans="1:120" ht="31.5" customHeight="1" x14ac:dyDescent="0.25">
      <c r="A54" s="221"/>
      <c r="B54" s="216"/>
      <c r="C54" s="103" t="s">
        <v>201</v>
      </c>
      <c r="D54" s="69" t="s">
        <v>200</v>
      </c>
      <c r="E54" s="82">
        <v>410</v>
      </c>
      <c r="F54" s="67" t="s">
        <v>117</v>
      </c>
      <c r="G54" s="66">
        <f t="shared" si="61"/>
        <v>30000000</v>
      </c>
      <c r="H54" s="66"/>
      <c r="I54" s="39"/>
      <c r="J54" s="66">
        <f>11831904</f>
        <v>11831904</v>
      </c>
      <c r="K54" s="66"/>
      <c r="L54" s="39"/>
      <c r="M54" s="39"/>
      <c r="N54" s="39"/>
      <c r="O54" s="39"/>
      <c r="P54" s="66"/>
      <c r="Q54" s="66"/>
      <c r="R54" s="66"/>
      <c r="S54" s="66"/>
      <c r="T54" s="66"/>
      <c r="U54" s="66"/>
      <c r="V54" s="66">
        <v>18168096</v>
      </c>
      <c r="W54" s="66"/>
      <c r="X54" s="66"/>
      <c r="Y54" s="66"/>
      <c r="Z54" s="66"/>
      <c r="AA54" s="66"/>
      <c r="AC54" s="22">
        <f t="shared" si="108"/>
        <v>1</v>
      </c>
      <c r="AD54" s="66">
        <f t="shared" si="62"/>
        <v>30000000</v>
      </c>
      <c r="AE54" s="66"/>
      <c r="AF54" s="66"/>
      <c r="AG54" s="66">
        <f>+'[2]MARZO 2016 ULTIMO'!$M$817</f>
        <v>11831904</v>
      </c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>
        <v>18168096</v>
      </c>
      <c r="AT54" s="66"/>
      <c r="AU54" s="66"/>
      <c r="AV54" s="66"/>
      <c r="AW54" s="66"/>
      <c r="AX54" s="66"/>
      <c r="AY54" s="22">
        <f t="shared" si="109"/>
        <v>0</v>
      </c>
      <c r="AZ54" s="66">
        <f t="shared" si="63"/>
        <v>0</v>
      </c>
      <c r="BA54" s="66">
        <f t="shared" si="64"/>
        <v>0</v>
      </c>
      <c r="BB54" s="66">
        <f t="shared" si="65"/>
        <v>0</v>
      </c>
      <c r="BC54" s="66">
        <f t="shared" si="66"/>
        <v>0</v>
      </c>
      <c r="BD54" s="66">
        <f t="shared" si="67"/>
        <v>0</v>
      </c>
      <c r="BE54" s="66">
        <f t="shared" si="127"/>
        <v>0</v>
      </c>
      <c r="BF54" s="66">
        <f t="shared" si="128"/>
        <v>0</v>
      </c>
      <c r="BG54" s="66">
        <f t="shared" si="129"/>
        <v>0</v>
      </c>
      <c r="BH54" s="66">
        <f t="shared" si="130"/>
        <v>0</v>
      </c>
      <c r="BI54" s="66">
        <f t="shared" si="137"/>
        <v>0</v>
      </c>
      <c r="BJ54" s="66">
        <f t="shared" si="138"/>
        <v>0</v>
      </c>
      <c r="BK54" s="66">
        <f t="shared" si="132"/>
        <v>0</v>
      </c>
      <c r="BL54" s="66">
        <f t="shared" si="133"/>
        <v>0</v>
      </c>
      <c r="BM54" s="66">
        <f t="shared" si="134"/>
        <v>0</v>
      </c>
      <c r="BN54" s="66">
        <f t="shared" si="143"/>
        <v>0</v>
      </c>
      <c r="BO54" s="66">
        <f t="shared" si="135"/>
        <v>0</v>
      </c>
      <c r="BP54" s="66">
        <f t="shared" si="136"/>
        <v>0</v>
      </c>
      <c r="BQ54" s="66"/>
      <c r="BR54" s="66"/>
      <c r="BS54" s="66">
        <f t="shared" si="117"/>
        <v>0</v>
      </c>
      <c r="BT54" s="66">
        <f t="shared" si="118"/>
        <v>0</v>
      </c>
      <c r="BU54" s="22">
        <f t="shared" si="111"/>
        <v>0.60560320000000001</v>
      </c>
      <c r="BV54" s="66">
        <f t="shared" si="81"/>
        <v>18168096</v>
      </c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>
        <f>+'[5]FEBRERO 2016'!$H$635</f>
        <v>18168096</v>
      </c>
      <c r="CL54" s="66"/>
      <c r="CM54" s="66"/>
      <c r="CN54" s="66"/>
      <c r="CO54" s="66"/>
      <c r="CP54" s="66"/>
      <c r="CQ54" s="22">
        <f t="shared" si="112"/>
        <v>0.39439679999999999</v>
      </c>
      <c r="CR54" s="66">
        <f t="shared" si="82"/>
        <v>11831904</v>
      </c>
      <c r="CS54" s="66">
        <f t="shared" si="83"/>
        <v>0</v>
      </c>
      <c r="CT54" s="66">
        <f t="shared" si="84"/>
        <v>0</v>
      </c>
      <c r="CU54" s="66">
        <f t="shared" si="85"/>
        <v>11831904</v>
      </c>
      <c r="CV54" s="66">
        <f t="shared" si="86"/>
        <v>0</v>
      </c>
      <c r="CW54" s="66">
        <f t="shared" si="87"/>
        <v>0</v>
      </c>
      <c r="CX54" s="66">
        <f t="shared" si="88"/>
        <v>0</v>
      </c>
      <c r="CY54" s="66">
        <f t="shared" si="89"/>
        <v>0</v>
      </c>
      <c r="CZ54" s="66">
        <f t="shared" si="144"/>
        <v>0</v>
      </c>
      <c r="DA54" s="66">
        <f t="shared" si="144"/>
        <v>0</v>
      </c>
      <c r="DB54" s="66">
        <f t="shared" si="145"/>
        <v>0</v>
      </c>
      <c r="DC54" s="66">
        <f t="shared" si="140"/>
        <v>0</v>
      </c>
      <c r="DD54" s="66">
        <f t="shared" si="141"/>
        <v>0</v>
      </c>
      <c r="DE54" s="66">
        <f t="shared" si="142"/>
        <v>0</v>
      </c>
      <c r="DF54" s="66">
        <f t="shared" si="146"/>
        <v>0</v>
      </c>
      <c r="DG54" s="66">
        <f t="shared" si="146"/>
        <v>0</v>
      </c>
      <c r="DH54" s="66">
        <f t="shared" si="146"/>
        <v>0</v>
      </c>
      <c r="DI54" s="66"/>
      <c r="DJ54" s="66">
        <f t="shared" si="147"/>
        <v>0</v>
      </c>
      <c r="DK54" s="66">
        <f t="shared" si="107"/>
        <v>0</v>
      </c>
      <c r="DL54" s="66">
        <f t="shared" si="148"/>
        <v>0</v>
      </c>
      <c r="DN54" s="5">
        <f t="shared" si="113"/>
        <v>30000000</v>
      </c>
      <c r="DO54" s="5">
        <f t="shared" si="114"/>
        <v>30000000</v>
      </c>
      <c r="DP54" s="5">
        <f t="shared" si="115"/>
        <v>30000000</v>
      </c>
    </row>
    <row r="55" spans="1:120" ht="19.5" customHeight="1" x14ac:dyDescent="0.25">
      <c r="A55" s="221"/>
      <c r="B55" s="216"/>
      <c r="C55" s="103" t="s">
        <v>199</v>
      </c>
      <c r="D55" s="69" t="s">
        <v>198</v>
      </c>
      <c r="E55" s="82">
        <v>410</v>
      </c>
      <c r="F55" s="67" t="s">
        <v>117</v>
      </c>
      <c r="G55" s="66">
        <f t="shared" si="61"/>
        <v>10000000</v>
      </c>
      <c r="H55" s="66"/>
      <c r="I55" s="39"/>
      <c r="J55" s="39"/>
      <c r="K55" s="39"/>
      <c r="L55" s="39"/>
      <c r="M55" s="39"/>
      <c r="N55" s="39"/>
      <c r="O55" s="39"/>
      <c r="P55" s="66"/>
      <c r="Q55" s="66"/>
      <c r="R55" s="66"/>
      <c r="S55" s="66"/>
      <c r="T55" s="66"/>
      <c r="U55" s="66"/>
      <c r="V55" s="66">
        <v>10000000</v>
      </c>
      <c r="W55" s="66"/>
      <c r="X55" s="66"/>
      <c r="Y55" s="66"/>
      <c r="Z55" s="66"/>
      <c r="AA55" s="66"/>
      <c r="AC55" s="22">
        <f t="shared" si="108"/>
        <v>1</v>
      </c>
      <c r="AD55" s="66">
        <f t="shared" si="62"/>
        <v>10000000</v>
      </c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>
        <f>+'[4]ENERO 2016'!$Y$478</f>
        <v>10000000</v>
      </c>
      <c r="AT55" s="66"/>
      <c r="AU55" s="66"/>
      <c r="AV55" s="66"/>
      <c r="AW55" s="66"/>
      <c r="AX55" s="66"/>
      <c r="AY55" s="22">
        <f t="shared" si="109"/>
        <v>0</v>
      </c>
      <c r="AZ55" s="66">
        <f t="shared" si="63"/>
        <v>0</v>
      </c>
      <c r="BA55" s="66">
        <f t="shared" si="64"/>
        <v>0</v>
      </c>
      <c r="BB55" s="66">
        <f t="shared" si="65"/>
        <v>0</v>
      </c>
      <c r="BC55" s="66">
        <f t="shared" si="66"/>
        <v>0</v>
      </c>
      <c r="BD55" s="66">
        <f t="shared" si="67"/>
        <v>0</v>
      </c>
      <c r="BE55" s="66">
        <f t="shared" si="127"/>
        <v>0</v>
      </c>
      <c r="BF55" s="66">
        <f t="shared" si="128"/>
        <v>0</v>
      </c>
      <c r="BG55" s="66">
        <f t="shared" si="129"/>
        <v>0</v>
      </c>
      <c r="BH55" s="66">
        <f t="shared" si="130"/>
        <v>0</v>
      </c>
      <c r="BI55" s="66">
        <f t="shared" si="137"/>
        <v>0</v>
      </c>
      <c r="BJ55" s="66">
        <f t="shared" si="138"/>
        <v>0</v>
      </c>
      <c r="BK55" s="66">
        <f t="shared" si="132"/>
        <v>0</v>
      </c>
      <c r="BL55" s="66">
        <f t="shared" si="133"/>
        <v>0</v>
      </c>
      <c r="BM55" s="66">
        <f t="shared" si="134"/>
        <v>0</v>
      </c>
      <c r="BN55" s="66">
        <f t="shared" si="143"/>
        <v>0</v>
      </c>
      <c r="BO55" s="66">
        <f t="shared" si="135"/>
        <v>0</v>
      </c>
      <c r="BP55" s="66">
        <f t="shared" si="136"/>
        <v>0</v>
      </c>
      <c r="BQ55" s="66"/>
      <c r="BR55" s="66"/>
      <c r="BS55" s="66">
        <f t="shared" si="117"/>
        <v>0</v>
      </c>
      <c r="BT55" s="66">
        <f t="shared" si="118"/>
        <v>0</v>
      </c>
      <c r="BU55" s="22">
        <f t="shared" si="111"/>
        <v>1</v>
      </c>
      <c r="BV55" s="66">
        <f t="shared" si="81"/>
        <v>10000000</v>
      </c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>
        <v>10000000</v>
      </c>
      <c r="CL55" s="66"/>
      <c r="CM55" s="66"/>
      <c r="CN55" s="66"/>
      <c r="CO55" s="66"/>
      <c r="CP55" s="66"/>
      <c r="CQ55" s="22">
        <f t="shared" si="112"/>
        <v>0</v>
      </c>
      <c r="CR55" s="66">
        <f t="shared" si="82"/>
        <v>0</v>
      </c>
      <c r="CS55" s="66">
        <f t="shared" si="83"/>
        <v>0</v>
      </c>
      <c r="CT55" s="66">
        <f t="shared" si="84"/>
        <v>0</v>
      </c>
      <c r="CU55" s="66">
        <f t="shared" si="85"/>
        <v>0</v>
      </c>
      <c r="CV55" s="66">
        <f t="shared" si="86"/>
        <v>0</v>
      </c>
      <c r="CW55" s="66">
        <f t="shared" si="87"/>
        <v>0</v>
      </c>
      <c r="CX55" s="66">
        <f t="shared" si="88"/>
        <v>0</v>
      </c>
      <c r="CY55" s="66">
        <f t="shared" si="89"/>
        <v>0</v>
      </c>
      <c r="CZ55" s="66">
        <f t="shared" si="144"/>
        <v>0</v>
      </c>
      <c r="DA55" s="66">
        <f t="shared" si="144"/>
        <v>0</v>
      </c>
      <c r="DB55" s="66">
        <f t="shared" si="145"/>
        <v>0</v>
      </c>
      <c r="DC55" s="66">
        <f t="shared" si="140"/>
        <v>0</v>
      </c>
      <c r="DD55" s="66">
        <f t="shared" si="141"/>
        <v>0</v>
      </c>
      <c r="DE55" s="66">
        <f t="shared" si="142"/>
        <v>0</v>
      </c>
      <c r="DF55" s="66">
        <f t="shared" si="146"/>
        <v>0</v>
      </c>
      <c r="DG55" s="66">
        <f t="shared" si="146"/>
        <v>0</v>
      </c>
      <c r="DH55" s="66">
        <f t="shared" si="146"/>
        <v>0</v>
      </c>
      <c r="DI55" s="66"/>
      <c r="DJ55" s="66">
        <f t="shared" si="147"/>
        <v>0</v>
      </c>
      <c r="DK55" s="66">
        <f t="shared" si="107"/>
        <v>0</v>
      </c>
      <c r="DL55" s="66">
        <f t="shared" si="148"/>
        <v>0</v>
      </c>
      <c r="DN55" s="5">
        <f t="shared" si="113"/>
        <v>10000000</v>
      </c>
      <c r="DO55" s="5">
        <f t="shared" si="114"/>
        <v>10000000</v>
      </c>
      <c r="DP55" s="5">
        <f t="shared" si="115"/>
        <v>10000000</v>
      </c>
    </row>
    <row r="56" spans="1:120" ht="33" customHeight="1" x14ac:dyDescent="0.25">
      <c r="A56" s="221"/>
      <c r="B56" s="216"/>
      <c r="C56" s="103" t="s">
        <v>197</v>
      </c>
      <c r="D56" s="69" t="s">
        <v>196</v>
      </c>
      <c r="E56" s="82">
        <v>410</v>
      </c>
      <c r="F56" s="67" t="s">
        <v>117</v>
      </c>
      <c r="G56" s="66">
        <f t="shared" si="61"/>
        <v>94368590</v>
      </c>
      <c r="H56" s="66"/>
      <c r="I56" s="39"/>
      <c r="J56" s="39"/>
      <c r="K56" s="39"/>
      <c r="L56" s="39"/>
      <c r="M56" s="39">
        <f>74368590</f>
        <v>74368590</v>
      </c>
      <c r="N56" s="39"/>
      <c r="O56" s="39"/>
      <c r="P56" s="66"/>
      <c r="Q56" s="66"/>
      <c r="R56" s="66"/>
      <c r="S56" s="66"/>
      <c r="T56" s="66"/>
      <c r="U56" s="66"/>
      <c r="V56" s="66">
        <v>20000000</v>
      </c>
      <c r="W56" s="66"/>
      <c r="X56" s="66"/>
      <c r="Y56" s="66"/>
      <c r="Z56" s="66"/>
      <c r="AA56" s="66"/>
      <c r="AC56" s="22">
        <f t="shared" si="108"/>
        <v>0.1768401435265696</v>
      </c>
      <c r="AD56" s="66">
        <f t="shared" si="62"/>
        <v>16688155</v>
      </c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>
        <f>+'[1]MAYO 2016'!$Y$1245</f>
        <v>16688155</v>
      </c>
      <c r="AT56" s="66"/>
      <c r="AU56" s="66"/>
      <c r="AV56" s="66"/>
      <c r="AW56" s="66"/>
      <c r="AX56" s="66"/>
      <c r="AY56" s="22">
        <f t="shared" si="109"/>
        <v>0.82315985647343037</v>
      </c>
      <c r="AZ56" s="66">
        <f t="shared" si="63"/>
        <v>77680435</v>
      </c>
      <c r="BA56" s="66">
        <f t="shared" si="64"/>
        <v>0</v>
      </c>
      <c r="BB56" s="66">
        <f t="shared" si="65"/>
        <v>0</v>
      </c>
      <c r="BC56" s="66">
        <f t="shared" si="66"/>
        <v>0</v>
      </c>
      <c r="BD56" s="66">
        <f t="shared" si="67"/>
        <v>0</v>
      </c>
      <c r="BE56" s="66">
        <f t="shared" si="127"/>
        <v>0</v>
      </c>
      <c r="BF56" s="66">
        <f t="shared" si="128"/>
        <v>74368590</v>
      </c>
      <c r="BG56" s="66">
        <f t="shared" si="129"/>
        <v>0</v>
      </c>
      <c r="BH56" s="66">
        <f t="shared" si="130"/>
        <v>0</v>
      </c>
      <c r="BI56" s="66">
        <f t="shared" si="137"/>
        <v>0</v>
      </c>
      <c r="BJ56" s="66">
        <f t="shared" si="138"/>
        <v>0</v>
      </c>
      <c r="BK56" s="66">
        <f t="shared" si="132"/>
        <v>0</v>
      </c>
      <c r="BL56" s="66">
        <f t="shared" si="133"/>
        <v>0</v>
      </c>
      <c r="BM56" s="66">
        <f t="shared" si="134"/>
        <v>0</v>
      </c>
      <c r="BN56" s="66">
        <f t="shared" si="143"/>
        <v>0</v>
      </c>
      <c r="BO56" s="66">
        <f t="shared" si="135"/>
        <v>3311845</v>
      </c>
      <c r="BP56" s="66">
        <f t="shared" si="136"/>
        <v>0</v>
      </c>
      <c r="BQ56" s="66"/>
      <c r="BR56" s="66"/>
      <c r="BS56" s="66">
        <f t="shared" si="117"/>
        <v>0</v>
      </c>
      <c r="BT56" s="66">
        <f t="shared" si="118"/>
        <v>0</v>
      </c>
      <c r="BU56" s="22">
        <f t="shared" si="111"/>
        <v>0.14084510534702277</v>
      </c>
      <c r="BV56" s="66">
        <f t="shared" si="81"/>
        <v>13291354</v>
      </c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>
        <f>+'[1]MAYO 2016'!$H$1243</f>
        <v>13291354</v>
      </c>
      <c r="CL56" s="66"/>
      <c r="CM56" s="66"/>
      <c r="CN56" s="66"/>
      <c r="CO56" s="66"/>
      <c r="CP56" s="66"/>
      <c r="CQ56" s="22">
        <f t="shared" si="112"/>
        <v>0.85915489465297723</v>
      </c>
      <c r="CR56" s="66">
        <f t="shared" si="82"/>
        <v>81077236</v>
      </c>
      <c r="CS56" s="66">
        <f t="shared" si="83"/>
        <v>0</v>
      </c>
      <c r="CT56" s="66">
        <f t="shared" si="84"/>
        <v>0</v>
      </c>
      <c r="CU56" s="66">
        <f t="shared" si="85"/>
        <v>0</v>
      </c>
      <c r="CV56" s="66">
        <f t="shared" si="86"/>
        <v>0</v>
      </c>
      <c r="CW56" s="66">
        <f t="shared" si="87"/>
        <v>0</v>
      </c>
      <c r="CX56" s="66">
        <f t="shared" si="88"/>
        <v>74368590</v>
      </c>
      <c r="CY56" s="66">
        <f t="shared" si="89"/>
        <v>0</v>
      </c>
      <c r="CZ56" s="66">
        <f t="shared" si="144"/>
        <v>0</v>
      </c>
      <c r="DA56" s="66">
        <f t="shared" si="144"/>
        <v>0</v>
      </c>
      <c r="DB56" s="66">
        <f t="shared" si="145"/>
        <v>0</v>
      </c>
      <c r="DC56" s="66">
        <f t="shared" si="140"/>
        <v>0</v>
      </c>
      <c r="DD56" s="66">
        <f t="shared" si="141"/>
        <v>0</v>
      </c>
      <c r="DE56" s="66">
        <f t="shared" si="142"/>
        <v>0</v>
      </c>
      <c r="DF56" s="66">
        <f t="shared" si="146"/>
        <v>0</v>
      </c>
      <c r="DG56" s="66">
        <f t="shared" si="146"/>
        <v>6708646</v>
      </c>
      <c r="DH56" s="66">
        <f t="shared" si="146"/>
        <v>0</v>
      </c>
      <c r="DI56" s="66"/>
      <c r="DJ56" s="66">
        <f t="shared" si="147"/>
        <v>0</v>
      </c>
      <c r="DK56" s="66">
        <f t="shared" si="107"/>
        <v>0</v>
      </c>
      <c r="DL56" s="66">
        <f t="shared" si="148"/>
        <v>0</v>
      </c>
      <c r="DN56" s="5">
        <f t="shared" si="113"/>
        <v>94368590</v>
      </c>
      <c r="DO56" s="5">
        <f t="shared" si="114"/>
        <v>94368590</v>
      </c>
      <c r="DP56" s="5">
        <f t="shared" si="115"/>
        <v>94368590</v>
      </c>
    </row>
    <row r="57" spans="1:120" ht="32.25" customHeight="1" x14ac:dyDescent="0.25">
      <c r="A57" s="222"/>
      <c r="B57" s="217"/>
      <c r="C57" s="103" t="s">
        <v>195</v>
      </c>
      <c r="D57" s="69" t="s">
        <v>194</v>
      </c>
      <c r="E57" s="82">
        <v>410</v>
      </c>
      <c r="F57" s="67" t="s">
        <v>117</v>
      </c>
      <c r="G57" s="66">
        <f t="shared" si="61"/>
        <v>16000000</v>
      </c>
      <c r="H57" s="66"/>
      <c r="I57" s="39"/>
      <c r="J57" s="39"/>
      <c r="K57" s="39"/>
      <c r="L57" s="39"/>
      <c r="M57" s="39"/>
      <c r="N57" s="39"/>
      <c r="O57" s="39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>
        <f>16000000</f>
        <v>16000000</v>
      </c>
      <c r="AC57" s="22">
        <f t="shared" si="108"/>
        <v>1</v>
      </c>
      <c r="AD57" s="66">
        <f t="shared" si="62"/>
        <v>16000000</v>
      </c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>
        <f>+'[2]MARZO 2016 ULTIMO'!$AF$846</f>
        <v>16000000</v>
      </c>
      <c r="AY57" s="22">
        <f t="shared" si="109"/>
        <v>0</v>
      </c>
      <c r="AZ57" s="66">
        <f t="shared" si="63"/>
        <v>0</v>
      </c>
      <c r="BA57" s="66">
        <f t="shared" si="64"/>
        <v>0</v>
      </c>
      <c r="BB57" s="66">
        <f t="shared" si="65"/>
        <v>0</v>
      </c>
      <c r="BC57" s="66">
        <f t="shared" si="66"/>
        <v>0</v>
      </c>
      <c r="BD57" s="66">
        <f t="shared" si="67"/>
        <v>0</v>
      </c>
      <c r="BE57" s="66">
        <f t="shared" si="127"/>
        <v>0</v>
      </c>
      <c r="BF57" s="66">
        <f t="shared" si="128"/>
        <v>0</v>
      </c>
      <c r="BG57" s="66">
        <f t="shared" si="129"/>
        <v>0</v>
      </c>
      <c r="BH57" s="66">
        <f t="shared" si="130"/>
        <v>0</v>
      </c>
      <c r="BI57" s="66">
        <f t="shared" si="137"/>
        <v>0</v>
      </c>
      <c r="BJ57" s="66">
        <f t="shared" si="138"/>
        <v>0</v>
      </c>
      <c r="BK57" s="66">
        <f t="shared" si="132"/>
        <v>0</v>
      </c>
      <c r="BL57" s="66">
        <f t="shared" si="133"/>
        <v>0</v>
      </c>
      <c r="BM57" s="66">
        <f t="shared" si="134"/>
        <v>0</v>
      </c>
      <c r="BN57" s="66">
        <f t="shared" si="143"/>
        <v>0</v>
      </c>
      <c r="BO57" s="66">
        <f t="shared" si="135"/>
        <v>0</v>
      </c>
      <c r="BP57" s="66">
        <f t="shared" si="136"/>
        <v>0</v>
      </c>
      <c r="BQ57" s="66"/>
      <c r="BR57" s="66"/>
      <c r="BS57" s="66">
        <f t="shared" si="117"/>
        <v>0</v>
      </c>
      <c r="BT57" s="66">
        <f t="shared" si="118"/>
        <v>0</v>
      </c>
      <c r="BU57" s="22">
        <f t="shared" si="111"/>
        <v>1</v>
      </c>
      <c r="BV57" s="66">
        <f t="shared" si="81"/>
        <v>16000000</v>
      </c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>
        <f>+'[2]MARZO 2016 ULTIMO'!$AF$846</f>
        <v>16000000</v>
      </c>
      <c r="CQ57" s="22">
        <f t="shared" si="112"/>
        <v>0</v>
      </c>
      <c r="CR57" s="66">
        <f t="shared" si="82"/>
        <v>0</v>
      </c>
      <c r="CS57" s="66">
        <f t="shared" si="83"/>
        <v>0</v>
      </c>
      <c r="CT57" s="66">
        <f t="shared" si="84"/>
        <v>0</v>
      </c>
      <c r="CU57" s="66">
        <f t="shared" si="85"/>
        <v>0</v>
      </c>
      <c r="CV57" s="66">
        <f t="shared" si="86"/>
        <v>0</v>
      </c>
      <c r="CW57" s="66">
        <f t="shared" si="87"/>
        <v>0</v>
      </c>
      <c r="CX57" s="66">
        <f t="shared" si="88"/>
        <v>0</v>
      </c>
      <c r="CY57" s="66">
        <f t="shared" si="89"/>
        <v>0</v>
      </c>
      <c r="CZ57" s="66">
        <f t="shared" si="144"/>
        <v>0</v>
      </c>
      <c r="DA57" s="66">
        <f t="shared" si="144"/>
        <v>0</v>
      </c>
      <c r="DB57" s="66">
        <f t="shared" si="145"/>
        <v>0</v>
      </c>
      <c r="DC57" s="66">
        <f t="shared" si="140"/>
        <v>0</v>
      </c>
      <c r="DD57" s="66">
        <f t="shared" si="141"/>
        <v>0</v>
      </c>
      <c r="DE57" s="66">
        <f t="shared" si="142"/>
        <v>0</v>
      </c>
      <c r="DF57" s="66">
        <f t="shared" si="146"/>
        <v>0</v>
      </c>
      <c r="DG57" s="66">
        <f t="shared" si="146"/>
        <v>0</v>
      </c>
      <c r="DH57" s="66">
        <f t="shared" si="146"/>
        <v>0</v>
      </c>
      <c r="DI57" s="66"/>
      <c r="DJ57" s="66">
        <f t="shared" si="147"/>
        <v>0</v>
      </c>
      <c r="DK57" s="66">
        <f t="shared" si="107"/>
        <v>0</v>
      </c>
      <c r="DL57" s="66">
        <f t="shared" si="148"/>
        <v>0</v>
      </c>
      <c r="DN57" s="5">
        <f t="shared" si="113"/>
        <v>16000000</v>
      </c>
      <c r="DO57" s="5">
        <f t="shared" si="114"/>
        <v>16000000</v>
      </c>
      <c r="DP57" s="5">
        <f t="shared" si="115"/>
        <v>16000000</v>
      </c>
    </row>
    <row r="58" spans="1:120" s="4" customFormat="1" ht="18" customHeight="1" thickBot="1" x14ac:dyDescent="0.3">
      <c r="A58" s="114"/>
      <c r="B58" s="242" t="s">
        <v>193</v>
      </c>
      <c r="C58" s="242"/>
      <c r="D58" s="242"/>
      <c r="E58" s="242"/>
      <c r="F58" s="113"/>
      <c r="G58" s="61">
        <f t="shared" ref="G58:AA58" si="149">SUM(G21:G57)</f>
        <v>4328906780</v>
      </c>
      <c r="H58" s="61">
        <f t="shared" si="149"/>
        <v>0</v>
      </c>
      <c r="I58" s="61">
        <f t="shared" si="149"/>
        <v>0</v>
      </c>
      <c r="J58" s="61">
        <f t="shared" si="149"/>
        <v>1163096695</v>
      </c>
      <c r="K58" s="61">
        <f t="shared" si="149"/>
        <v>0</v>
      </c>
      <c r="L58" s="61">
        <f t="shared" si="149"/>
        <v>0</v>
      </c>
      <c r="M58" s="61">
        <f t="shared" si="149"/>
        <v>74368590</v>
      </c>
      <c r="N58" s="61">
        <f t="shared" si="149"/>
        <v>0</v>
      </c>
      <c r="O58" s="61">
        <f t="shared" si="149"/>
        <v>0</v>
      </c>
      <c r="P58" s="61">
        <f t="shared" si="149"/>
        <v>0</v>
      </c>
      <c r="Q58" s="61">
        <f t="shared" si="149"/>
        <v>0</v>
      </c>
      <c r="R58" s="61">
        <f t="shared" si="149"/>
        <v>0</v>
      </c>
      <c r="S58" s="61">
        <f t="shared" si="149"/>
        <v>1344000000</v>
      </c>
      <c r="T58" s="61">
        <f t="shared" si="149"/>
        <v>387696735</v>
      </c>
      <c r="U58" s="61">
        <f t="shared" si="149"/>
        <v>0</v>
      </c>
      <c r="V58" s="61">
        <f t="shared" si="149"/>
        <v>1054833768</v>
      </c>
      <c r="W58" s="61">
        <f t="shared" si="149"/>
        <v>0</v>
      </c>
      <c r="X58" s="61">
        <f t="shared" si="149"/>
        <v>11169156</v>
      </c>
      <c r="Y58" s="61">
        <f t="shared" si="149"/>
        <v>0</v>
      </c>
      <c r="Z58" s="61">
        <f t="shared" si="149"/>
        <v>204741836</v>
      </c>
      <c r="AA58" s="61">
        <f t="shared" si="149"/>
        <v>89000000</v>
      </c>
      <c r="AC58" s="112">
        <f t="shared" si="108"/>
        <v>0.67480184916340469</v>
      </c>
      <c r="AD58" s="61">
        <f>SUM(AD21:AD57)</f>
        <v>2921154300</v>
      </c>
      <c r="AE58" s="61"/>
      <c r="AF58" s="61">
        <f t="shared" ref="AF58:AX58" si="150">SUM(AF21:AF57)</f>
        <v>0</v>
      </c>
      <c r="AG58" s="61">
        <f t="shared" si="150"/>
        <v>638611260</v>
      </c>
      <c r="AH58" s="61">
        <f t="shared" si="150"/>
        <v>0</v>
      </c>
      <c r="AI58" s="61">
        <f t="shared" si="150"/>
        <v>0</v>
      </c>
      <c r="AJ58" s="61">
        <f t="shared" si="150"/>
        <v>0</v>
      </c>
      <c r="AK58" s="61">
        <f t="shared" si="150"/>
        <v>0</v>
      </c>
      <c r="AL58" s="61">
        <f t="shared" si="150"/>
        <v>0</v>
      </c>
      <c r="AM58" s="61">
        <f t="shared" si="150"/>
        <v>0</v>
      </c>
      <c r="AN58" s="61">
        <f t="shared" si="150"/>
        <v>0</v>
      </c>
      <c r="AO58" s="61">
        <f t="shared" si="150"/>
        <v>0</v>
      </c>
      <c r="AP58" s="61">
        <f t="shared" si="150"/>
        <v>1300000000</v>
      </c>
      <c r="AQ58" s="61">
        <f t="shared" si="150"/>
        <v>220043223</v>
      </c>
      <c r="AR58" s="61">
        <f t="shared" si="150"/>
        <v>0</v>
      </c>
      <c r="AS58" s="61">
        <f t="shared" si="150"/>
        <v>707504133</v>
      </c>
      <c r="AT58" s="61">
        <f t="shared" si="150"/>
        <v>0</v>
      </c>
      <c r="AU58" s="61">
        <f t="shared" si="150"/>
        <v>0</v>
      </c>
      <c r="AV58" s="61">
        <f t="shared" si="150"/>
        <v>0</v>
      </c>
      <c r="AW58" s="61">
        <f t="shared" si="150"/>
        <v>13770298</v>
      </c>
      <c r="AX58" s="61">
        <f t="shared" si="150"/>
        <v>41225386</v>
      </c>
      <c r="AY58" s="112">
        <f t="shared" si="109"/>
        <v>0.32519815083659531</v>
      </c>
      <c r="AZ58" s="61">
        <f t="shared" ref="AZ58:BT58" si="151">SUM(AZ21:AZ57)</f>
        <v>1407752480</v>
      </c>
      <c r="BA58" s="61">
        <f t="shared" si="151"/>
        <v>0</v>
      </c>
      <c r="BB58" s="61">
        <f t="shared" si="151"/>
        <v>0</v>
      </c>
      <c r="BC58" s="61">
        <f t="shared" si="151"/>
        <v>524485435</v>
      </c>
      <c r="BD58" s="61">
        <f t="shared" si="151"/>
        <v>0</v>
      </c>
      <c r="BE58" s="61">
        <f t="shared" si="151"/>
        <v>0</v>
      </c>
      <c r="BF58" s="61">
        <f t="shared" si="151"/>
        <v>74368590</v>
      </c>
      <c r="BG58" s="61">
        <f t="shared" si="151"/>
        <v>0</v>
      </c>
      <c r="BH58" s="61">
        <f t="shared" si="151"/>
        <v>0</v>
      </c>
      <c r="BI58" s="61">
        <f t="shared" si="151"/>
        <v>0</v>
      </c>
      <c r="BJ58" s="61">
        <f t="shared" si="151"/>
        <v>0</v>
      </c>
      <c r="BK58" s="61">
        <f t="shared" si="151"/>
        <v>0</v>
      </c>
      <c r="BL58" s="61">
        <f t="shared" si="151"/>
        <v>44000000</v>
      </c>
      <c r="BM58" s="61">
        <f t="shared" si="151"/>
        <v>167653512</v>
      </c>
      <c r="BN58" s="61">
        <f t="shared" si="151"/>
        <v>0</v>
      </c>
      <c r="BO58" s="61">
        <f t="shared" si="151"/>
        <v>347329635</v>
      </c>
      <c r="BP58" s="61">
        <f t="shared" si="151"/>
        <v>0</v>
      </c>
      <c r="BQ58" s="61">
        <f t="shared" si="151"/>
        <v>11169156</v>
      </c>
      <c r="BR58" s="61">
        <f t="shared" si="151"/>
        <v>0</v>
      </c>
      <c r="BS58" s="61">
        <f t="shared" si="151"/>
        <v>190971538</v>
      </c>
      <c r="BT58" s="61">
        <f t="shared" si="151"/>
        <v>47774614</v>
      </c>
      <c r="BU58" s="112">
        <f t="shared" si="111"/>
        <v>0.48505483386731651</v>
      </c>
      <c r="BV58" s="61">
        <f t="shared" ref="BV58:DL58" si="152">SUM(BV21:BV57)</f>
        <v>2099757159</v>
      </c>
      <c r="BW58" s="61">
        <f t="shared" si="152"/>
        <v>0</v>
      </c>
      <c r="BX58" s="61">
        <f t="shared" si="152"/>
        <v>0</v>
      </c>
      <c r="BY58" s="61">
        <f t="shared" si="152"/>
        <v>508523143</v>
      </c>
      <c r="BZ58" s="61">
        <f t="shared" si="152"/>
        <v>0</v>
      </c>
      <c r="CA58" s="61">
        <f t="shared" si="152"/>
        <v>0</v>
      </c>
      <c r="CB58" s="61">
        <f t="shared" si="152"/>
        <v>0</v>
      </c>
      <c r="CC58" s="61">
        <f t="shared" si="152"/>
        <v>0</v>
      </c>
      <c r="CD58" s="61">
        <f t="shared" si="152"/>
        <v>0</v>
      </c>
      <c r="CE58" s="61">
        <f t="shared" si="152"/>
        <v>0</v>
      </c>
      <c r="CF58" s="61">
        <f t="shared" si="152"/>
        <v>0</v>
      </c>
      <c r="CG58" s="61">
        <f t="shared" si="152"/>
        <v>0</v>
      </c>
      <c r="CH58" s="61">
        <f t="shared" si="152"/>
        <v>713003681</v>
      </c>
      <c r="CI58" s="61">
        <f t="shared" si="152"/>
        <v>209601223</v>
      </c>
      <c r="CJ58" s="61">
        <f t="shared" si="152"/>
        <v>0</v>
      </c>
      <c r="CK58" s="61">
        <f t="shared" si="152"/>
        <v>613633428</v>
      </c>
      <c r="CL58" s="61">
        <f t="shared" si="152"/>
        <v>0</v>
      </c>
      <c r="CM58" s="61">
        <f t="shared" si="152"/>
        <v>0</v>
      </c>
      <c r="CN58" s="61">
        <f t="shared" si="152"/>
        <v>0</v>
      </c>
      <c r="CO58" s="61">
        <f t="shared" si="152"/>
        <v>13770298</v>
      </c>
      <c r="CP58" s="61">
        <f t="shared" si="152"/>
        <v>41225386</v>
      </c>
      <c r="CQ58" s="61" t="e">
        <f t="shared" si="152"/>
        <v>#DIV/0!</v>
      </c>
      <c r="CR58" s="61">
        <f t="shared" si="152"/>
        <v>2229149621</v>
      </c>
      <c r="CS58" s="61">
        <f t="shared" si="152"/>
        <v>0</v>
      </c>
      <c r="CT58" s="61">
        <f t="shared" si="152"/>
        <v>0</v>
      </c>
      <c r="CU58" s="61">
        <f t="shared" si="152"/>
        <v>654573552</v>
      </c>
      <c r="CV58" s="61">
        <f t="shared" si="152"/>
        <v>0</v>
      </c>
      <c r="CW58" s="61">
        <f t="shared" si="152"/>
        <v>0</v>
      </c>
      <c r="CX58" s="61">
        <f t="shared" si="152"/>
        <v>74368590</v>
      </c>
      <c r="CY58" s="61">
        <f t="shared" si="152"/>
        <v>0</v>
      </c>
      <c r="CZ58" s="61">
        <f t="shared" si="152"/>
        <v>0</v>
      </c>
      <c r="DA58" s="61">
        <f t="shared" si="152"/>
        <v>0</v>
      </c>
      <c r="DB58" s="61">
        <f t="shared" si="152"/>
        <v>0</v>
      </c>
      <c r="DC58" s="61">
        <f t="shared" si="152"/>
        <v>0</v>
      </c>
      <c r="DD58" s="61">
        <f t="shared" si="152"/>
        <v>630996319</v>
      </c>
      <c r="DE58" s="61">
        <f t="shared" si="152"/>
        <v>178095512</v>
      </c>
      <c r="DF58" s="61">
        <f t="shared" si="152"/>
        <v>0</v>
      </c>
      <c r="DG58" s="61">
        <f t="shared" si="152"/>
        <v>441200340</v>
      </c>
      <c r="DH58" s="61">
        <f t="shared" si="152"/>
        <v>0</v>
      </c>
      <c r="DI58" s="61">
        <f t="shared" si="152"/>
        <v>11169156</v>
      </c>
      <c r="DJ58" s="61">
        <f t="shared" si="152"/>
        <v>0</v>
      </c>
      <c r="DK58" s="61">
        <f t="shared" si="152"/>
        <v>190971538</v>
      </c>
      <c r="DL58" s="111">
        <f t="shared" si="152"/>
        <v>47774614</v>
      </c>
      <c r="DN58" s="5">
        <f t="shared" si="113"/>
        <v>4328906780</v>
      </c>
      <c r="DO58" s="5">
        <f t="shared" si="114"/>
        <v>4328906780</v>
      </c>
      <c r="DP58" s="5">
        <f t="shared" si="115"/>
        <v>4328906780</v>
      </c>
    </row>
    <row r="59" spans="1:120" ht="48.75" thickTop="1" x14ac:dyDescent="0.25">
      <c r="A59" s="233" t="s">
        <v>132</v>
      </c>
      <c r="B59" s="215" t="s">
        <v>192</v>
      </c>
      <c r="C59" s="103" t="s">
        <v>191</v>
      </c>
      <c r="D59" s="69" t="s">
        <v>190</v>
      </c>
      <c r="E59" s="82">
        <v>520</v>
      </c>
      <c r="F59" s="67" t="s">
        <v>189</v>
      </c>
      <c r="G59" s="66">
        <f t="shared" ref="G59:G90" si="153">SUM(H59:AA59)</f>
        <v>100000000</v>
      </c>
      <c r="H59" s="66"/>
      <c r="I59" s="66"/>
      <c r="J59" s="66"/>
      <c r="K59" s="66"/>
      <c r="L59" s="66"/>
      <c r="M59" s="66">
        <f>50000000</f>
        <v>50000000</v>
      </c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>
        <v>50000000</v>
      </c>
      <c r="AC59" s="22">
        <f t="shared" si="108"/>
        <v>0.42386260999999997</v>
      </c>
      <c r="AD59" s="66">
        <f t="shared" ref="AD59:AD90" si="154">SUM(AE59:AX59)</f>
        <v>42386261</v>
      </c>
      <c r="AE59" s="66"/>
      <c r="AF59" s="66"/>
      <c r="AG59" s="66"/>
      <c r="AH59" s="66"/>
      <c r="AI59" s="66"/>
      <c r="AJ59" s="66">
        <f>+'[1]MAYO 2016'!$P$1508</f>
        <v>24212635</v>
      </c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>
        <f>+'[1]MAYO 2016'!$AG$1508</f>
        <v>18173626</v>
      </c>
      <c r="AY59" s="22">
        <f t="shared" si="109"/>
        <v>0.57613738999999997</v>
      </c>
      <c r="AZ59" s="66">
        <f t="shared" ref="AZ59:AZ90" si="155">SUM(BA59:BT59)</f>
        <v>57613739</v>
      </c>
      <c r="BA59" s="66">
        <f t="shared" ref="BA59:BA90" si="156">+H59</f>
        <v>0</v>
      </c>
      <c r="BB59" s="66">
        <f t="shared" ref="BB59:BB90" si="157">I59-AF59</f>
        <v>0</v>
      </c>
      <c r="BC59" s="66">
        <f t="shared" ref="BC59:BC90" si="158">J59-AG59</f>
        <v>0</v>
      </c>
      <c r="BD59" s="66">
        <f t="shared" ref="BD59:BD90" si="159">K59-AH59</f>
        <v>0</v>
      </c>
      <c r="BE59" s="66">
        <f t="shared" ref="BE59:BP62" si="160">+L59-AI59</f>
        <v>0</v>
      </c>
      <c r="BF59" s="66">
        <f t="shared" si="160"/>
        <v>25787365</v>
      </c>
      <c r="BG59" s="66">
        <f t="shared" si="160"/>
        <v>0</v>
      </c>
      <c r="BH59" s="66">
        <f t="shared" si="160"/>
        <v>0</v>
      </c>
      <c r="BI59" s="66">
        <f t="shared" si="160"/>
        <v>0</v>
      </c>
      <c r="BJ59" s="66">
        <f t="shared" si="160"/>
        <v>0</v>
      </c>
      <c r="BK59" s="66">
        <f t="shared" si="160"/>
        <v>0</v>
      </c>
      <c r="BL59" s="66">
        <f t="shared" si="160"/>
        <v>0</v>
      </c>
      <c r="BM59" s="66">
        <f t="shared" si="160"/>
        <v>0</v>
      </c>
      <c r="BN59" s="66">
        <f t="shared" si="160"/>
        <v>0</v>
      </c>
      <c r="BO59" s="66">
        <f t="shared" si="160"/>
        <v>0</v>
      </c>
      <c r="BP59" s="66">
        <f t="shared" si="160"/>
        <v>0</v>
      </c>
      <c r="BQ59" s="66"/>
      <c r="BR59" s="66"/>
      <c r="BS59" s="66">
        <f t="shared" ref="BS59:BS90" si="161">Z59-AW59</f>
        <v>0</v>
      </c>
      <c r="BT59" s="66">
        <f t="shared" ref="BT59:BT68" si="162">+AA59-AX59</f>
        <v>31826374</v>
      </c>
      <c r="BU59" s="22">
        <f t="shared" si="111"/>
        <v>0.41886261000000002</v>
      </c>
      <c r="BV59" s="66">
        <f t="shared" ref="BV59:BV90" si="163">SUM(BW59:CP59)</f>
        <v>41886261</v>
      </c>
      <c r="BW59" s="66"/>
      <c r="BX59" s="66"/>
      <c r="BY59" s="66"/>
      <c r="BZ59" s="66"/>
      <c r="CA59" s="66"/>
      <c r="CB59" s="66">
        <f>+'[1]MAYO 2016'!$H$1506-CP59</f>
        <v>23712635</v>
      </c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>
        <f>+'[1]MAYO 2016'!$H$1509+'[1]MAYO 2016'!$H$1511+'[1]MAYO 2016'!$H$1519+'[1]MAYO 2016'!$H$1520+'[1]MAYO 2016'!$H$1523+'[1]MAYO 2016'!$H$1524+'[1]MAYO 2016'!$H$1525+'[1]MAYO 2016'!$H$1531+'[1]MAYO 2016'!$H$1532+'[1]MAYO 2016'!$H$1533+'[1]MAYO 2016'!$H$1540</f>
        <v>18173626</v>
      </c>
      <c r="CQ59" s="22">
        <f t="shared" ref="CQ59:CQ91" si="164">1-BU59</f>
        <v>0.58113738999999998</v>
      </c>
      <c r="CR59" s="66">
        <f t="shared" ref="CR59:CR90" si="165">SUM(CS59:DL59)</f>
        <v>58113739</v>
      </c>
      <c r="CS59" s="66">
        <f t="shared" ref="CS59:CS73" si="166">H59-BW59</f>
        <v>0</v>
      </c>
      <c r="CT59" s="66">
        <f t="shared" ref="CT59:CT73" si="167">I59-BX59</f>
        <v>0</v>
      </c>
      <c r="CU59" s="66">
        <f t="shared" ref="CU59:CU73" si="168">J59-BY59</f>
        <v>0</v>
      </c>
      <c r="CV59" s="66">
        <f t="shared" ref="CV59:CV73" si="169">K59-BZ59</f>
        <v>0</v>
      </c>
      <c r="CW59" s="66">
        <f t="shared" ref="CW59:CW73" si="170">L59-CA59</f>
        <v>0</v>
      </c>
      <c r="CX59" s="66">
        <f t="shared" ref="CX59:CX73" si="171">M59-CB59</f>
        <v>26287365</v>
      </c>
      <c r="CY59" s="66">
        <f t="shared" ref="CY59:CY73" si="172">N59-CC59</f>
        <v>0</v>
      </c>
      <c r="CZ59" s="66">
        <f t="shared" ref="CZ59:CZ68" si="173">+O59-CD59</f>
        <v>0</v>
      </c>
      <c r="DA59" s="66">
        <f t="shared" ref="DA59:DA68" si="174">+P59-CE59</f>
        <v>0</v>
      </c>
      <c r="DB59" s="66">
        <f t="shared" ref="DB59:DB68" si="175">+Q59-CF59</f>
        <v>0</v>
      </c>
      <c r="DC59" s="66">
        <f t="shared" ref="DC59:DC89" si="176">R59-CG59</f>
        <v>0</v>
      </c>
      <c r="DD59" s="66">
        <f t="shared" ref="DD59:DD89" si="177">S59-CH59</f>
        <v>0</v>
      </c>
      <c r="DE59" s="66">
        <f t="shared" ref="DE59:DE89" si="178">T59-CI59</f>
        <v>0</v>
      </c>
      <c r="DF59" s="66">
        <f t="shared" ref="DF59:DF68" si="179">+U59-CJ59</f>
        <v>0</v>
      </c>
      <c r="DG59" s="66">
        <f t="shared" ref="DG59:DG68" si="180">+V59-CK59</f>
        <v>0</v>
      </c>
      <c r="DH59" s="66">
        <f t="shared" ref="DH59:DH68" si="181">+W59-CL59</f>
        <v>0</v>
      </c>
      <c r="DI59" s="66"/>
      <c r="DJ59" s="66">
        <f t="shared" ref="DJ59:DJ68" si="182">+Y59-CN59</f>
        <v>0</v>
      </c>
      <c r="DK59" s="74">
        <f t="shared" ref="DK59:DK68" si="183">+Z59-CO59</f>
        <v>0</v>
      </c>
      <c r="DL59" s="66">
        <f t="shared" ref="DL59:DL68" si="184">+AA59-CP59</f>
        <v>31826374</v>
      </c>
      <c r="DN59" s="5">
        <f t="shared" si="113"/>
        <v>100000000</v>
      </c>
      <c r="DO59" s="5">
        <f t="shared" si="114"/>
        <v>100000000</v>
      </c>
      <c r="DP59" s="5">
        <f t="shared" si="115"/>
        <v>100000000</v>
      </c>
    </row>
    <row r="60" spans="1:120" ht="37.5" customHeight="1" x14ac:dyDescent="0.25">
      <c r="A60" s="225"/>
      <c r="B60" s="216"/>
      <c r="C60" s="103" t="s">
        <v>188</v>
      </c>
      <c r="D60" s="69" t="s">
        <v>187</v>
      </c>
      <c r="E60" s="82">
        <v>520</v>
      </c>
      <c r="F60" s="67" t="s">
        <v>98</v>
      </c>
      <c r="G60" s="66">
        <f t="shared" si="153"/>
        <v>2000000</v>
      </c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>
        <v>2000000</v>
      </c>
      <c r="AC60" s="22">
        <f t="shared" si="108"/>
        <v>0.5</v>
      </c>
      <c r="AD60" s="66">
        <f t="shared" si="154"/>
        <v>1000000</v>
      </c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>
        <f>+'[3]ABRIL 2016'!$G$1362</f>
        <v>1000000</v>
      </c>
      <c r="AY60" s="22">
        <f t="shared" si="109"/>
        <v>0.5</v>
      </c>
      <c r="AZ60" s="66">
        <f t="shared" si="155"/>
        <v>1000000</v>
      </c>
      <c r="BA60" s="66">
        <f t="shared" si="156"/>
        <v>0</v>
      </c>
      <c r="BB60" s="66">
        <f t="shared" si="157"/>
        <v>0</v>
      </c>
      <c r="BC60" s="66">
        <f t="shared" si="158"/>
        <v>0</v>
      </c>
      <c r="BD60" s="66">
        <f t="shared" si="159"/>
        <v>0</v>
      </c>
      <c r="BE60" s="66">
        <f t="shared" si="160"/>
        <v>0</v>
      </c>
      <c r="BF60" s="66">
        <f t="shared" si="160"/>
        <v>0</v>
      </c>
      <c r="BG60" s="66">
        <f t="shared" si="160"/>
        <v>0</v>
      </c>
      <c r="BH60" s="66">
        <f t="shared" si="160"/>
        <v>0</v>
      </c>
      <c r="BI60" s="66">
        <f t="shared" si="160"/>
        <v>0</v>
      </c>
      <c r="BJ60" s="66">
        <f t="shared" si="160"/>
        <v>0</v>
      </c>
      <c r="BK60" s="66">
        <f t="shared" si="160"/>
        <v>0</v>
      </c>
      <c r="BL60" s="66">
        <f t="shared" si="160"/>
        <v>0</v>
      </c>
      <c r="BM60" s="66">
        <f t="shared" si="160"/>
        <v>0</v>
      </c>
      <c r="BN60" s="66">
        <f t="shared" si="160"/>
        <v>0</v>
      </c>
      <c r="BO60" s="66">
        <f t="shared" si="160"/>
        <v>0</v>
      </c>
      <c r="BP60" s="66">
        <f t="shared" si="160"/>
        <v>0</v>
      </c>
      <c r="BQ60" s="66"/>
      <c r="BR60" s="66"/>
      <c r="BS60" s="66">
        <f t="shared" si="161"/>
        <v>0</v>
      </c>
      <c r="BT60" s="66">
        <f t="shared" si="162"/>
        <v>1000000</v>
      </c>
      <c r="BU60" s="22">
        <f t="shared" si="111"/>
        <v>0.5</v>
      </c>
      <c r="BV60" s="66">
        <f t="shared" si="163"/>
        <v>1000000</v>
      </c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66"/>
      <c r="CN60" s="66"/>
      <c r="CO60" s="66"/>
      <c r="CP60" s="66">
        <f>+'[3]ABRIL 2016'!$H$1359</f>
        <v>1000000</v>
      </c>
      <c r="CQ60" s="22">
        <f t="shared" si="164"/>
        <v>0.5</v>
      </c>
      <c r="CR60" s="66">
        <f t="shared" si="165"/>
        <v>1000000</v>
      </c>
      <c r="CS60" s="66">
        <f t="shared" si="166"/>
        <v>0</v>
      </c>
      <c r="CT60" s="66">
        <f t="shared" si="167"/>
        <v>0</v>
      </c>
      <c r="CU60" s="66">
        <f t="shared" si="168"/>
        <v>0</v>
      </c>
      <c r="CV60" s="66">
        <f t="shared" si="169"/>
        <v>0</v>
      </c>
      <c r="CW60" s="66">
        <f t="shared" si="170"/>
        <v>0</v>
      </c>
      <c r="CX60" s="66">
        <f t="shared" si="171"/>
        <v>0</v>
      </c>
      <c r="CY60" s="66">
        <f t="shared" si="172"/>
        <v>0</v>
      </c>
      <c r="CZ60" s="66">
        <f t="shared" si="173"/>
        <v>0</v>
      </c>
      <c r="DA60" s="66">
        <f t="shared" si="174"/>
        <v>0</v>
      </c>
      <c r="DB60" s="66">
        <f t="shared" si="175"/>
        <v>0</v>
      </c>
      <c r="DC60" s="66">
        <f t="shared" si="176"/>
        <v>0</v>
      </c>
      <c r="DD60" s="66">
        <f t="shared" si="177"/>
        <v>0</v>
      </c>
      <c r="DE60" s="66">
        <f t="shared" si="178"/>
        <v>0</v>
      </c>
      <c r="DF60" s="66">
        <f t="shared" si="179"/>
        <v>0</v>
      </c>
      <c r="DG60" s="66">
        <f t="shared" si="180"/>
        <v>0</v>
      </c>
      <c r="DH60" s="66">
        <f t="shared" si="181"/>
        <v>0</v>
      </c>
      <c r="DI60" s="66"/>
      <c r="DJ60" s="66">
        <f t="shared" si="182"/>
        <v>0</v>
      </c>
      <c r="DK60" s="74">
        <f t="shared" si="183"/>
        <v>0</v>
      </c>
      <c r="DL60" s="66">
        <f t="shared" si="184"/>
        <v>1000000</v>
      </c>
      <c r="DN60" s="5">
        <f t="shared" si="113"/>
        <v>2000000</v>
      </c>
      <c r="DO60" s="5">
        <f t="shared" si="114"/>
        <v>2000000</v>
      </c>
      <c r="DP60" s="5">
        <f t="shared" si="115"/>
        <v>2000000</v>
      </c>
    </row>
    <row r="61" spans="1:120" ht="51.75" customHeight="1" x14ac:dyDescent="0.25">
      <c r="A61" s="225"/>
      <c r="B61" s="217"/>
      <c r="C61" s="103" t="s">
        <v>186</v>
      </c>
      <c r="D61" s="69" t="s">
        <v>185</v>
      </c>
      <c r="E61" s="82">
        <v>520</v>
      </c>
      <c r="F61" s="67" t="s">
        <v>41</v>
      </c>
      <c r="G61" s="66">
        <f t="shared" si="153"/>
        <v>3000000</v>
      </c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>
        <v>3000000</v>
      </c>
      <c r="AC61" s="22">
        <f t="shared" si="108"/>
        <v>0.90670766666666669</v>
      </c>
      <c r="AD61" s="66">
        <f t="shared" si="154"/>
        <v>2720123</v>
      </c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>
        <f>+'[1]MAYO 2016'!$AG$1555</f>
        <v>2720123</v>
      </c>
      <c r="AY61" s="22">
        <f t="shared" si="109"/>
        <v>9.329233333333331E-2</v>
      </c>
      <c r="AZ61" s="66">
        <f t="shared" si="155"/>
        <v>279877</v>
      </c>
      <c r="BA61" s="66">
        <f t="shared" si="156"/>
        <v>0</v>
      </c>
      <c r="BB61" s="66">
        <f t="shared" si="157"/>
        <v>0</v>
      </c>
      <c r="BC61" s="66">
        <f t="shared" si="158"/>
        <v>0</v>
      </c>
      <c r="BD61" s="66">
        <f t="shared" si="159"/>
        <v>0</v>
      </c>
      <c r="BE61" s="66">
        <f t="shared" si="160"/>
        <v>0</v>
      </c>
      <c r="BF61" s="66">
        <f t="shared" si="160"/>
        <v>0</v>
      </c>
      <c r="BG61" s="66">
        <f t="shared" si="160"/>
        <v>0</v>
      </c>
      <c r="BH61" s="66">
        <f t="shared" si="160"/>
        <v>0</v>
      </c>
      <c r="BI61" s="66">
        <f t="shared" si="160"/>
        <v>0</v>
      </c>
      <c r="BJ61" s="66">
        <f t="shared" si="160"/>
        <v>0</v>
      </c>
      <c r="BK61" s="66">
        <f t="shared" si="160"/>
        <v>0</v>
      </c>
      <c r="BL61" s="66">
        <f t="shared" si="160"/>
        <v>0</v>
      </c>
      <c r="BM61" s="66">
        <f t="shared" si="160"/>
        <v>0</v>
      </c>
      <c r="BN61" s="66">
        <f t="shared" si="160"/>
        <v>0</v>
      </c>
      <c r="BO61" s="66">
        <f t="shared" si="160"/>
        <v>0</v>
      </c>
      <c r="BP61" s="66">
        <f t="shared" si="160"/>
        <v>0</v>
      </c>
      <c r="BQ61" s="66"/>
      <c r="BR61" s="66"/>
      <c r="BS61" s="66">
        <f t="shared" si="161"/>
        <v>0</v>
      </c>
      <c r="BT61" s="66">
        <f t="shared" si="162"/>
        <v>279877</v>
      </c>
      <c r="BU61" s="22">
        <f t="shared" si="111"/>
        <v>0.90670766666666669</v>
      </c>
      <c r="BV61" s="66">
        <f t="shared" si="163"/>
        <v>2720123</v>
      </c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>
        <f>+'[1]MAYO 2016'!$H$1553</f>
        <v>2720123</v>
      </c>
      <c r="CQ61" s="22">
        <f t="shared" si="164"/>
        <v>9.329233333333331E-2</v>
      </c>
      <c r="CR61" s="66">
        <f t="shared" si="165"/>
        <v>279877</v>
      </c>
      <c r="CS61" s="66">
        <f t="shared" si="166"/>
        <v>0</v>
      </c>
      <c r="CT61" s="66">
        <f t="shared" si="167"/>
        <v>0</v>
      </c>
      <c r="CU61" s="66">
        <f t="shared" si="168"/>
        <v>0</v>
      </c>
      <c r="CV61" s="66">
        <f t="shared" si="169"/>
        <v>0</v>
      </c>
      <c r="CW61" s="66">
        <f t="shared" si="170"/>
        <v>0</v>
      </c>
      <c r="CX61" s="66">
        <f t="shared" si="171"/>
        <v>0</v>
      </c>
      <c r="CY61" s="66">
        <f t="shared" si="172"/>
        <v>0</v>
      </c>
      <c r="CZ61" s="66">
        <f t="shared" si="173"/>
        <v>0</v>
      </c>
      <c r="DA61" s="66">
        <f t="shared" si="174"/>
        <v>0</v>
      </c>
      <c r="DB61" s="66">
        <f t="shared" si="175"/>
        <v>0</v>
      </c>
      <c r="DC61" s="66">
        <f t="shared" si="176"/>
        <v>0</v>
      </c>
      <c r="DD61" s="66">
        <f t="shared" si="177"/>
        <v>0</v>
      </c>
      <c r="DE61" s="66">
        <f t="shared" si="178"/>
        <v>0</v>
      </c>
      <c r="DF61" s="66">
        <f t="shared" si="179"/>
        <v>0</v>
      </c>
      <c r="DG61" s="66">
        <f t="shared" si="180"/>
        <v>0</v>
      </c>
      <c r="DH61" s="66">
        <f t="shared" si="181"/>
        <v>0</v>
      </c>
      <c r="DI61" s="66"/>
      <c r="DJ61" s="66">
        <f t="shared" si="182"/>
        <v>0</v>
      </c>
      <c r="DK61" s="74">
        <f t="shared" si="183"/>
        <v>0</v>
      </c>
      <c r="DL61" s="66">
        <f t="shared" si="184"/>
        <v>279877</v>
      </c>
      <c r="DN61" s="5">
        <f t="shared" si="113"/>
        <v>3000000</v>
      </c>
      <c r="DO61" s="5">
        <f t="shared" si="114"/>
        <v>3000000</v>
      </c>
      <c r="DP61" s="5">
        <f t="shared" si="115"/>
        <v>3000000</v>
      </c>
    </row>
    <row r="62" spans="1:120" ht="39" customHeight="1" x14ac:dyDescent="0.25">
      <c r="A62" s="225"/>
      <c r="B62" s="110" t="s">
        <v>184</v>
      </c>
      <c r="C62" s="103" t="s">
        <v>183</v>
      </c>
      <c r="D62" s="69" t="s">
        <v>182</v>
      </c>
      <c r="E62" s="82">
        <v>520</v>
      </c>
      <c r="F62" s="67" t="s">
        <v>117</v>
      </c>
      <c r="G62" s="66">
        <f t="shared" si="153"/>
        <v>20000000</v>
      </c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>
        <v>20000000</v>
      </c>
      <c r="U62" s="66"/>
      <c r="V62" s="66"/>
      <c r="W62" s="66"/>
      <c r="X62" s="66"/>
      <c r="Y62" s="66"/>
      <c r="Z62" s="66"/>
      <c r="AA62" s="66"/>
      <c r="AC62" s="22">
        <f t="shared" si="108"/>
        <v>0.84190584999999996</v>
      </c>
      <c r="AD62" s="66">
        <f t="shared" si="154"/>
        <v>16838117</v>
      </c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>
        <f>+'[1]MAYO 2016'!$W$1566</f>
        <v>16838117</v>
      </c>
      <c r="AR62" s="66"/>
      <c r="AS62" s="66"/>
      <c r="AT62" s="66"/>
      <c r="AU62" s="66"/>
      <c r="AV62" s="66"/>
      <c r="AW62" s="66"/>
      <c r="AX62" s="66"/>
      <c r="AY62" s="22">
        <f t="shared" si="109"/>
        <v>0.15809415000000004</v>
      </c>
      <c r="AZ62" s="66">
        <f t="shared" si="155"/>
        <v>3161883</v>
      </c>
      <c r="BA62" s="66">
        <f t="shared" si="156"/>
        <v>0</v>
      </c>
      <c r="BB62" s="66">
        <f t="shared" si="157"/>
        <v>0</v>
      </c>
      <c r="BC62" s="66">
        <f t="shared" si="158"/>
        <v>0</v>
      </c>
      <c r="BD62" s="66">
        <f t="shared" si="159"/>
        <v>0</v>
      </c>
      <c r="BE62" s="66">
        <f t="shared" si="160"/>
        <v>0</v>
      </c>
      <c r="BF62" s="66">
        <f t="shared" si="160"/>
        <v>0</v>
      </c>
      <c r="BG62" s="66">
        <f t="shared" si="160"/>
        <v>0</v>
      </c>
      <c r="BH62" s="66">
        <f t="shared" si="160"/>
        <v>0</v>
      </c>
      <c r="BI62" s="66">
        <f t="shared" si="160"/>
        <v>0</v>
      </c>
      <c r="BJ62" s="66">
        <f t="shared" si="160"/>
        <v>0</v>
      </c>
      <c r="BK62" s="66">
        <f t="shared" si="160"/>
        <v>0</v>
      </c>
      <c r="BL62" s="66">
        <f t="shared" si="160"/>
        <v>0</v>
      </c>
      <c r="BM62" s="66">
        <f t="shared" si="160"/>
        <v>3161883</v>
      </c>
      <c r="BN62" s="66">
        <f t="shared" si="160"/>
        <v>0</v>
      </c>
      <c r="BO62" s="66">
        <f t="shared" si="160"/>
        <v>0</v>
      </c>
      <c r="BP62" s="66">
        <f t="shared" si="160"/>
        <v>0</v>
      </c>
      <c r="BQ62" s="66"/>
      <c r="BR62" s="66">
        <f>+Y62-AV62</f>
        <v>0</v>
      </c>
      <c r="BS62" s="66">
        <f t="shared" si="161"/>
        <v>0</v>
      </c>
      <c r="BT62" s="66">
        <f t="shared" si="162"/>
        <v>0</v>
      </c>
      <c r="BU62" s="22">
        <f t="shared" si="111"/>
        <v>0.84190584999999996</v>
      </c>
      <c r="BV62" s="66">
        <f t="shared" si="163"/>
        <v>16838117</v>
      </c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>
        <f>+'[1]MAYO 2016'!$H$1564</f>
        <v>16838117</v>
      </c>
      <c r="CJ62" s="66"/>
      <c r="CK62" s="66"/>
      <c r="CL62" s="66"/>
      <c r="CM62" s="66"/>
      <c r="CN62" s="66"/>
      <c r="CO62" s="66"/>
      <c r="CP62" s="66"/>
      <c r="CQ62" s="22">
        <f t="shared" si="164"/>
        <v>0.15809415000000004</v>
      </c>
      <c r="CR62" s="66">
        <f t="shared" si="165"/>
        <v>3161883</v>
      </c>
      <c r="CS62" s="66">
        <f t="shared" si="166"/>
        <v>0</v>
      </c>
      <c r="CT62" s="66">
        <f t="shared" si="167"/>
        <v>0</v>
      </c>
      <c r="CU62" s="66">
        <f t="shared" si="168"/>
        <v>0</v>
      </c>
      <c r="CV62" s="66">
        <f t="shared" si="169"/>
        <v>0</v>
      </c>
      <c r="CW62" s="66">
        <f t="shared" si="170"/>
        <v>0</v>
      </c>
      <c r="CX62" s="66">
        <f t="shared" si="171"/>
        <v>0</v>
      </c>
      <c r="CY62" s="66">
        <f t="shared" si="172"/>
        <v>0</v>
      </c>
      <c r="CZ62" s="66">
        <f t="shared" si="173"/>
        <v>0</v>
      </c>
      <c r="DA62" s="66">
        <f t="shared" si="174"/>
        <v>0</v>
      </c>
      <c r="DB62" s="66">
        <f t="shared" si="175"/>
        <v>0</v>
      </c>
      <c r="DC62" s="66">
        <f t="shared" si="176"/>
        <v>0</v>
      </c>
      <c r="DD62" s="66">
        <f t="shared" si="177"/>
        <v>0</v>
      </c>
      <c r="DE62" s="66">
        <f t="shared" si="178"/>
        <v>3161883</v>
      </c>
      <c r="DF62" s="66">
        <f t="shared" si="179"/>
        <v>0</v>
      </c>
      <c r="DG62" s="66">
        <f t="shared" si="180"/>
        <v>0</v>
      </c>
      <c r="DH62" s="66">
        <f t="shared" si="181"/>
        <v>0</v>
      </c>
      <c r="DI62" s="66"/>
      <c r="DJ62" s="66">
        <f t="shared" si="182"/>
        <v>0</v>
      </c>
      <c r="DK62" s="74">
        <f t="shared" si="183"/>
        <v>0</v>
      </c>
      <c r="DL62" s="66">
        <f t="shared" si="184"/>
        <v>0</v>
      </c>
      <c r="DN62" s="5">
        <f t="shared" si="113"/>
        <v>20000000</v>
      </c>
      <c r="DO62" s="5">
        <f t="shared" si="114"/>
        <v>20000000</v>
      </c>
      <c r="DP62" s="5">
        <f t="shared" si="115"/>
        <v>20000000</v>
      </c>
    </row>
    <row r="63" spans="1:120" ht="36.75" customHeight="1" x14ac:dyDescent="0.25">
      <c r="A63" s="225"/>
      <c r="B63" s="215" t="s">
        <v>181</v>
      </c>
      <c r="C63" s="103" t="s">
        <v>180</v>
      </c>
      <c r="D63" s="69" t="s">
        <v>179</v>
      </c>
      <c r="E63" s="82">
        <v>520</v>
      </c>
      <c r="F63" s="67" t="s">
        <v>117</v>
      </c>
      <c r="G63" s="66">
        <f t="shared" si="153"/>
        <v>95000000</v>
      </c>
      <c r="H63" s="66"/>
      <c r="I63" s="39"/>
      <c r="J63" s="39"/>
      <c r="K63" s="39"/>
      <c r="L63" s="66">
        <f>228450721-133450721</f>
        <v>95000000</v>
      </c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C63" s="22">
        <f t="shared" si="108"/>
        <v>8.7615157894736839E-2</v>
      </c>
      <c r="AD63" s="66">
        <f t="shared" si="154"/>
        <v>8323440</v>
      </c>
      <c r="AE63" s="66"/>
      <c r="AF63" s="66"/>
      <c r="AG63" s="66"/>
      <c r="AH63" s="66"/>
      <c r="AI63" s="66">
        <f>+'[1]MAYO 2016'!$O$1593</f>
        <v>8323440</v>
      </c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22">
        <f t="shared" si="109"/>
        <v>0.91238484210526316</v>
      </c>
      <c r="AZ63" s="66">
        <f t="shared" si="155"/>
        <v>86676560</v>
      </c>
      <c r="BA63" s="66">
        <f t="shared" si="156"/>
        <v>0</v>
      </c>
      <c r="BB63" s="66">
        <f t="shared" si="157"/>
        <v>0</v>
      </c>
      <c r="BC63" s="66">
        <f t="shared" si="158"/>
        <v>0</v>
      </c>
      <c r="BD63" s="66">
        <f t="shared" si="159"/>
        <v>0</v>
      </c>
      <c r="BE63" s="66">
        <f t="shared" ref="BE63:BG68" si="185">+L63-AI63</f>
        <v>86676560</v>
      </c>
      <c r="BF63" s="66">
        <f t="shared" si="185"/>
        <v>0</v>
      </c>
      <c r="BG63" s="66">
        <f t="shared" si="185"/>
        <v>0</v>
      </c>
      <c r="BH63" s="66">
        <f>O63-AL63</f>
        <v>0</v>
      </c>
      <c r="BI63" s="66">
        <f t="shared" ref="BI63:BM68" si="186">+P63-AM63</f>
        <v>0</v>
      </c>
      <c r="BJ63" s="66">
        <f t="shared" si="186"/>
        <v>0</v>
      </c>
      <c r="BK63" s="66">
        <f t="shared" si="186"/>
        <v>0</v>
      </c>
      <c r="BL63" s="66">
        <f t="shared" si="186"/>
        <v>0</v>
      </c>
      <c r="BM63" s="66">
        <f t="shared" si="186"/>
        <v>0</v>
      </c>
      <c r="BN63" s="66">
        <f>U63-AR63</f>
        <v>0</v>
      </c>
      <c r="BO63" s="66">
        <f t="shared" ref="BO63:BP68" si="187">+V63-AS63</f>
        <v>0</v>
      </c>
      <c r="BP63" s="66">
        <f t="shared" si="187"/>
        <v>0</v>
      </c>
      <c r="BQ63" s="66"/>
      <c r="BR63" s="66"/>
      <c r="BS63" s="66">
        <f t="shared" si="161"/>
        <v>0</v>
      </c>
      <c r="BT63" s="66">
        <f t="shared" si="162"/>
        <v>0</v>
      </c>
      <c r="BU63" s="22">
        <f t="shared" si="111"/>
        <v>8.4210526315789472E-2</v>
      </c>
      <c r="BV63" s="66">
        <f t="shared" si="163"/>
        <v>8000000</v>
      </c>
      <c r="BW63" s="66"/>
      <c r="BX63" s="66"/>
      <c r="BY63" s="66"/>
      <c r="BZ63" s="66"/>
      <c r="CA63" s="66">
        <f>+'[1]MAYO 2016'!$H$1591</f>
        <v>8000000</v>
      </c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22">
        <f t="shared" si="164"/>
        <v>0.91578947368421049</v>
      </c>
      <c r="CR63" s="66">
        <f t="shared" si="165"/>
        <v>87000000</v>
      </c>
      <c r="CS63" s="66">
        <f t="shared" si="166"/>
        <v>0</v>
      </c>
      <c r="CT63" s="66">
        <f t="shared" si="167"/>
        <v>0</v>
      </c>
      <c r="CU63" s="66">
        <f t="shared" si="168"/>
        <v>0</v>
      </c>
      <c r="CV63" s="66">
        <f t="shared" si="169"/>
        <v>0</v>
      </c>
      <c r="CW63" s="66">
        <f t="shared" si="170"/>
        <v>87000000</v>
      </c>
      <c r="CX63" s="66">
        <f t="shared" si="171"/>
        <v>0</v>
      </c>
      <c r="CY63" s="66">
        <f t="shared" si="172"/>
        <v>0</v>
      </c>
      <c r="CZ63" s="66">
        <f t="shared" si="173"/>
        <v>0</v>
      </c>
      <c r="DA63" s="66">
        <f t="shared" si="174"/>
        <v>0</v>
      </c>
      <c r="DB63" s="66">
        <f t="shared" si="175"/>
        <v>0</v>
      </c>
      <c r="DC63" s="66">
        <f t="shared" si="176"/>
        <v>0</v>
      </c>
      <c r="DD63" s="66">
        <f t="shared" si="177"/>
        <v>0</v>
      </c>
      <c r="DE63" s="66">
        <f t="shared" si="178"/>
        <v>0</v>
      </c>
      <c r="DF63" s="66">
        <f t="shared" si="179"/>
        <v>0</v>
      </c>
      <c r="DG63" s="66">
        <f t="shared" si="180"/>
        <v>0</v>
      </c>
      <c r="DH63" s="66">
        <f t="shared" si="181"/>
        <v>0</v>
      </c>
      <c r="DI63" s="66"/>
      <c r="DJ63" s="66">
        <f t="shared" si="182"/>
        <v>0</v>
      </c>
      <c r="DK63" s="74">
        <f t="shared" si="183"/>
        <v>0</v>
      </c>
      <c r="DL63" s="66">
        <f t="shared" si="184"/>
        <v>0</v>
      </c>
      <c r="DN63" s="5">
        <f t="shared" si="113"/>
        <v>95000000</v>
      </c>
      <c r="DO63" s="5">
        <f t="shared" si="114"/>
        <v>95000000</v>
      </c>
      <c r="DP63" s="5">
        <f t="shared" si="115"/>
        <v>95000000</v>
      </c>
    </row>
    <row r="64" spans="1:120" ht="36" customHeight="1" x14ac:dyDescent="0.25">
      <c r="A64" s="225"/>
      <c r="B64" s="216"/>
      <c r="C64" s="103" t="s">
        <v>178</v>
      </c>
      <c r="D64" s="69" t="s">
        <v>177</v>
      </c>
      <c r="E64" s="82">
        <v>520</v>
      </c>
      <c r="F64" s="67" t="s">
        <v>117</v>
      </c>
      <c r="G64" s="66">
        <f t="shared" si="153"/>
        <v>361901442</v>
      </c>
      <c r="H64" s="105"/>
      <c r="I64" s="105"/>
      <c r="J64" s="39"/>
      <c r="K64" s="39"/>
      <c r="L64" s="66">
        <f>28450721+133450721</f>
        <v>161901442</v>
      </c>
      <c r="M64" s="66"/>
      <c r="N64" s="66"/>
      <c r="O64" s="66"/>
      <c r="P64" s="66"/>
      <c r="Q64" s="66"/>
      <c r="R64" s="66"/>
      <c r="S64" s="66">
        <v>200000000</v>
      </c>
      <c r="T64" s="66"/>
      <c r="U64" s="66"/>
      <c r="V64" s="66"/>
      <c r="W64" s="66"/>
      <c r="X64" s="66"/>
      <c r="Y64" s="66"/>
      <c r="Z64" s="66"/>
      <c r="AA64" s="66"/>
      <c r="AC64" s="22">
        <f t="shared" si="108"/>
        <v>0.59772341553698483</v>
      </c>
      <c r="AD64" s="66">
        <f t="shared" si="154"/>
        <v>216316966</v>
      </c>
      <c r="AE64" s="66"/>
      <c r="AF64" s="66"/>
      <c r="AG64" s="66"/>
      <c r="AH64" s="66"/>
      <c r="AI64" s="66">
        <f>+'[1]MAYO 2016'!$O$1600</f>
        <v>69408311</v>
      </c>
      <c r="AJ64" s="66"/>
      <c r="AK64" s="66"/>
      <c r="AL64" s="66"/>
      <c r="AM64" s="66"/>
      <c r="AN64" s="66"/>
      <c r="AO64" s="66"/>
      <c r="AP64" s="66">
        <f>+'[1]MAYO 2016'!$V$1600</f>
        <v>146908655</v>
      </c>
      <c r="AQ64" s="66"/>
      <c r="AR64" s="66"/>
      <c r="AS64" s="66"/>
      <c r="AT64" s="66"/>
      <c r="AU64" s="66"/>
      <c r="AV64" s="66"/>
      <c r="AW64" s="66"/>
      <c r="AX64" s="66"/>
      <c r="AY64" s="22">
        <f t="shared" si="109"/>
        <v>0.40227658446301517</v>
      </c>
      <c r="AZ64" s="66">
        <f t="shared" si="155"/>
        <v>145584476</v>
      </c>
      <c r="BA64" s="66">
        <f t="shared" si="156"/>
        <v>0</v>
      </c>
      <c r="BB64" s="66">
        <f t="shared" si="157"/>
        <v>0</v>
      </c>
      <c r="BC64" s="66">
        <f t="shared" si="158"/>
        <v>0</v>
      </c>
      <c r="BD64" s="66">
        <f t="shared" si="159"/>
        <v>0</v>
      </c>
      <c r="BE64" s="66">
        <f t="shared" si="185"/>
        <v>92493131</v>
      </c>
      <c r="BF64" s="66">
        <f t="shared" si="185"/>
        <v>0</v>
      </c>
      <c r="BG64" s="66">
        <f t="shared" si="185"/>
        <v>0</v>
      </c>
      <c r="BH64" s="66">
        <f>O64-AL64</f>
        <v>0</v>
      </c>
      <c r="BI64" s="66">
        <f t="shared" si="186"/>
        <v>0</v>
      </c>
      <c r="BJ64" s="66">
        <f t="shared" si="186"/>
        <v>0</v>
      </c>
      <c r="BK64" s="66">
        <f t="shared" si="186"/>
        <v>0</v>
      </c>
      <c r="BL64" s="66">
        <f t="shared" si="186"/>
        <v>53091345</v>
      </c>
      <c r="BM64" s="66">
        <f t="shared" si="186"/>
        <v>0</v>
      </c>
      <c r="BN64" s="66">
        <f>U64-AR64</f>
        <v>0</v>
      </c>
      <c r="BO64" s="66">
        <f t="shared" si="187"/>
        <v>0</v>
      </c>
      <c r="BP64" s="66">
        <f t="shared" si="187"/>
        <v>0</v>
      </c>
      <c r="BQ64" s="66"/>
      <c r="BR64" s="66"/>
      <c r="BS64" s="66">
        <f t="shared" si="161"/>
        <v>0</v>
      </c>
      <c r="BT64" s="66">
        <f t="shared" si="162"/>
        <v>0</v>
      </c>
      <c r="BU64" s="22">
        <f t="shared" si="111"/>
        <v>0.54514861811465232</v>
      </c>
      <c r="BV64" s="66">
        <f t="shared" si="163"/>
        <v>197290071</v>
      </c>
      <c r="BW64" s="66"/>
      <c r="BX64" s="66"/>
      <c r="BY64" s="66"/>
      <c r="BZ64" s="66"/>
      <c r="CA64" s="66">
        <f>+'[1]MAYO 2016'!$H$1601+'[1]MAYO 2016'!$H$1628+'[1]MAYO 2016'!$H$1630+'[1]MAYO 2016'!$H$1631+'[1]MAYO 2016'!$H$1632+'[1]MAYO 2016'!$H$1633+'[1]MAYO 2016'!$H$1634+'[1]MAYO 2016'!$H$1637+'[1]MAYO 2016'!$H$1638+'[1]MAYO 2016'!$H$1639+'[1]MAYO 2016'!$H$1640+'[1]MAYO 2016'!$H$1641+'[1]MAYO 2016'!$H$1642+'[1]MAYO 2016'!$H$1643+'[1]MAYO 2016'!$H$1645+'[1]MAYO 2016'!$H$1650+'[1]MAYO 2016'!$H$1651+'[1]MAYO 2016'!$H$1652</f>
        <v>63907149</v>
      </c>
      <c r="CB64" s="66"/>
      <c r="CC64" s="66"/>
      <c r="CD64" s="66"/>
      <c r="CE64" s="66"/>
      <c r="CF64" s="66"/>
      <c r="CG64" s="66"/>
      <c r="CH64" s="66">
        <f>+'[1]MAYO 2016'!$H$1598-CA64</f>
        <v>133382922</v>
      </c>
      <c r="CI64" s="66"/>
      <c r="CJ64" s="66"/>
      <c r="CK64" s="66"/>
      <c r="CL64" s="66"/>
      <c r="CM64" s="66"/>
      <c r="CN64" s="66"/>
      <c r="CO64" s="66"/>
      <c r="CP64" s="66"/>
      <c r="CQ64" s="22">
        <f t="shared" si="164"/>
        <v>0.45485138188534768</v>
      </c>
      <c r="CR64" s="66">
        <f t="shared" si="165"/>
        <v>164611371</v>
      </c>
      <c r="CS64" s="66">
        <f t="shared" si="166"/>
        <v>0</v>
      </c>
      <c r="CT64" s="66">
        <f t="shared" si="167"/>
        <v>0</v>
      </c>
      <c r="CU64" s="66">
        <f t="shared" si="168"/>
        <v>0</v>
      </c>
      <c r="CV64" s="66">
        <f t="shared" si="169"/>
        <v>0</v>
      </c>
      <c r="CW64" s="66">
        <f t="shared" si="170"/>
        <v>97994293</v>
      </c>
      <c r="CX64" s="66">
        <f t="shared" si="171"/>
        <v>0</v>
      </c>
      <c r="CY64" s="66">
        <f t="shared" si="172"/>
        <v>0</v>
      </c>
      <c r="CZ64" s="66">
        <f t="shared" si="173"/>
        <v>0</v>
      </c>
      <c r="DA64" s="66">
        <f t="shared" si="174"/>
        <v>0</v>
      </c>
      <c r="DB64" s="66">
        <f t="shared" si="175"/>
        <v>0</v>
      </c>
      <c r="DC64" s="66">
        <f t="shared" si="176"/>
        <v>0</v>
      </c>
      <c r="DD64" s="66">
        <f t="shared" si="177"/>
        <v>66617078</v>
      </c>
      <c r="DE64" s="66">
        <f t="shared" si="178"/>
        <v>0</v>
      </c>
      <c r="DF64" s="66">
        <f t="shared" si="179"/>
        <v>0</v>
      </c>
      <c r="DG64" s="66">
        <f t="shared" si="180"/>
        <v>0</v>
      </c>
      <c r="DH64" s="66">
        <f t="shared" si="181"/>
        <v>0</v>
      </c>
      <c r="DI64" s="66"/>
      <c r="DJ64" s="66">
        <f t="shared" si="182"/>
        <v>0</v>
      </c>
      <c r="DK64" s="74">
        <f t="shared" si="183"/>
        <v>0</v>
      </c>
      <c r="DL64" s="66">
        <f t="shared" si="184"/>
        <v>0</v>
      </c>
      <c r="DN64" s="5">
        <f t="shared" si="113"/>
        <v>361901442</v>
      </c>
      <c r="DO64" s="5">
        <f t="shared" si="114"/>
        <v>361901442</v>
      </c>
      <c r="DP64" s="5">
        <f t="shared" si="115"/>
        <v>361901442</v>
      </c>
    </row>
    <row r="65" spans="1:120" ht="30.75" customHeight="1" x14ac:dyDescent="0.25">
      <c r="A65" s="225"/>
      <c r="B65" s="216"/>
      <c r="C65" s="103" t="s">
        <v>176</v>
      </c>
      <c r="D65" s="69" t="s">
        <v>175</v>
      </c>
      <c r="E65" s="82">
        <v>520</v>
      </c>
      <c r="F65" s="67" t="s">
        <v>174</v>
      </c>
      <c r="G65" s="66">
        <f t="shared" si="153"/>
        <v>11000000</v>
      </c>
      <c r="H65" s="66"/>
      <c r="I65" s="39"/>
      <c r="J65" s="39"/>
      <c r="K65" s="39"/>
      <c r="L65" s="39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>
        <f>8000000+3000000</f>
        <v>11000000</v>
      </c>
      <c r="AC65" s="22">
        <f t="shared" si="108"/>
        <v>0.84841072727272726</v>
      </c>
      <c r="AD65" s="66">
        <f t="shared" si="154"/>
        <v>9332518</v>
      </c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>
        <f>+'[1]MAYO 2016'!$AG$1669</f>
        <v>9332518</v>
      </c>
      <c r="AY65" s="22">
        <f t="shared" si="109"/>
        <v>0.15158927272727274</v>
      </c>
      <c r="AZ65" s="66">
        <f t="shared" si="155"/>
        <v>1667482</v>
      </c>
      <c r="BA65" s="66">
        <f t="shared" si="156"/>
        <v>0</v>
      </c>
      <c r="BB65" s="66">
        <f t="shared" si="157"/>
        <v>0</v>
      </c>
      <c r="BC65" s="66">
        <f t="shared" si="158"/>
        <v>0</v>
      </c>
      <c r="BD65" s="66">
        <f t="shared" si="159"/>
        <v>0</v>
      </c>
      <c r="BE65" s="66">
        <f t="shared" si="185"/>
        <v>0</v>
      </c>
      <c r="BF65" s="66">
        <f t="shared" si="185"/>
        <v>0</v>
      </c>
      <c r="BG65" s="66">
        <f t="shared" si="185"/>
        <v>0</v>
      </c>
      <c r="BH65" s="66">
        <f>O65-AL65</f>
        <v>0</v>
      </c>
      <c r="BI65" s="66">
        <f t="shared" si="186"/>
        <v>0</v>
      </c>
      <c r="BJ65" s="66">
        <f t="shared" si="186"/>
        <v>0</v>
      </c>
      <c r="BK65" s="66">
        <f t="shared" si="186"/>
        <v>0</v>
      </c>
      <c r="BL65" s="66">
        <f t="shared" si="186"/>
        <v>0</v>
      </c>
      <c r="BM65" s="66">
        <f t="shared" si="186"/>
        <v>0</v>
      </c>
      <c r="BN65" s="66">
        <f>U65-AR65</f>
        <v>0</v>
      </c>
      <c r="BO65" s="66">
        <f t="shared" si="187"/>
        <v>0</v>
      </c>
      <c r="BP65" s="66">
        <f t="shared" si="187"/>
        <v>0</v>
      </c>
      <c r="BQ65" s="66"/>
      <c r="BR65" s="66"/>
      <c r="BS65" s="66">
        <f t="shared" si="161"/>
        <v>0</v>
      </c>
      <c r="BT65" s="66">
        <f t="shared" si="162"/>
        <v>1667482</v>
      </c>
      <c r="BU65" s="22">
        <f t="shared" si="111"/>
        <v>0.1089339090909091</v>
      </c>
      <c r="BV65" s="66">
        <f t="shared" si="163"/>
        <v>1198273</v>
      </c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>
        <f>+'[1]MAYO 2016'!$H$1667</f>
        <v>1198273</v>
      </c>
      <c r="CQ65" s="22">
        <f t="shared" si="164"/>
        <v>0.89106609090909095</v>
      </c>
      <c r="CR65" s="66">
        <f t="shared" si="165"/>
        <v>9801727</v>
      </c>
      <c r="CS65" s="66">
        <f t="shared" si="166"/>
        <v>0</v>
      </c>
      <c r="CT65" s="66">
        <f t="shared" si="167"/>
        <v>0</v>
      </c>
      <c r="CU65" s="66">
        <f t="shared" si="168"/>
        <v>0</v>
      </c>
      <c r="CV65" s="66">
        <f t="shared" si="169"/>
        <v>0</v>
      </c>
      <c r="CW65" s="66">
        <f t="shared" si="170"/>
        <v>0</v>
      </c>
      <c r="CX65" s="66">
        <f t="shared" si="171"/>
        <v>0</v>
      </c>
      <c r="CY65" s="66">
        <f t="shared" si="172"/>
        <v>0</v>
      </c>
      <c r="CZ65" s="66">
        <f t="shared" si="173"/>
        <v>0</v>
      </c>
      <c r="DA65" s="66">
        <f t="shared" si="174"/>
        <v>0</v>
      </c>
      <c r="DB65" s="66">
        <f t="shared" si="175"/>
        <v>0</v>
      </c>
      <c r="DC65" s="66">
        <f t="shared" si="176"/>
        <v>0</v>
      </c>
      <c r="DD65" s="66">
        <f t="shared" si="177"/>
        <v>0</v>
      </c>
      <c r="DE65" s="66">
        <f t="shared" si="178"/>
        <v>0</v>
      </c>
      <c r="DF65" s="66">
        <f t="shared" si="179"/>
        <v>0</v>
      </c>
      <c r="DG65" s="66">
        <f t="shared" si="180"/>
        <v>0</v>
      </c>
      <c r="DH65" s="66">
        <f t="shared" si="181"/>
        <v>0</v>
      </c>
      <c r="DI65" s="66"/>
      <c r="DJ65" s="66">
        <f t="shared" si="182"/>
        <v>0</v>
      </c>
      <c r="DK65" s="74">
        <f t="shared" si="183"/>
        <v>0</v>
      </c>
      <c r="DL65" s="66">
        <f t="shared" si="184"/>
        <v>9801727</v>
      </c>
      <c r="DN65" s="5">
        <f t="shared" si="113"/>
        <v>11000000</v>
      </c>
      <c r="DO65" s="5">
        <f t="shared" si="114"/>
        <v>11000000</v>
      </c>
      <c r="DP65" s="5">
        <f t="shared" si="115"/>
        <v>11000000</v>
      </c>
    </row>
    <row r="66" spans="1:120" ht="30" customHeight="1" x14ac:dyDescent="0.25">
      <c r="A66" s="225"/>
      <c r="B66" s="216"/>
      <c r="C66" s="103" t="s">
        <v>173</v>
      </c>
      <c r="D66" s="69" t="s">
        <v>172</v>
      </c>
      <c r="E66" s="82">
        <v>520</v>
      </c>
      <c r="F66" s="67" t="s">
        <v>169</v>
      </c>
      <c r="G66" s="66">
        <f t="shared" si="153"/>
        <v>5000000</v>
      </c>
      <c r="H66" s="66"/>
      <c r="I66" s="39"/>
      <c r="J66" s="39"/>
      <c r="K66" s="39"/>
      <c r="L66" s="39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>
        <v>5000000</v>
      </c>
      <c r="AC66" s="22">
        <f t="shared" si="108"/>
        <v>1</v>
      </c>
      <c r="AD66" s="66">
        <f t="shared" si="154"/>
        <v>5000000</v>
      </c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>
        <f>+'[1]MAYO 2016'!$AG$1678</f>
        <v>5000000</v>
      </c>
      <c r="AY66" s="22">
        <f t="shared" si="109"/>
        <v>0</v>
      </c>
      <c r="AZ66" s="66">
        <f t="shared" si="155"/>
        <v>0</v>
      </c>
      <c r="BA66" s="66">
        <f t="shared" si="156"/>
        <v>0</v>
      </c>
      <c r="BB66" s="66">
        <f t="shared" si="157"/>
        <v>0</v>
      </c>
      <c r="BC66" s="66">
        <f t="shared" si="158"/>
        <v>0</v>
      </c>
      <c r="BD66" s="66">
        <f t="shared" si="159"/>
        <v>0</v>
      </c>
      <c r="BE66" s="66">
        <f t="shared" si="185"/>
        <v>0</v>
      </c>
      <c r="BF66" s="66">
        <f t="shared" si="185"/>
        <v>0</v>
      </c>
      <c r="BG66" s="66">
        <f t="shared" si="185"/>
        <v>0</v>
      </c>
      <c r="BH66" s="66">
        <f>O66-AL66</f>
        <v>0</v>
      </c>
      <c r="BI66" s="66">
        <f t="shared" si="186"/>
        <v>0</v>
      </c>
      <c r="BJ66" s="66">
        <f t="shared" si="186"/>
        <v>0</v>
      </c>
      <c r="BK66" s="66">
        <f t="shared" si="186"/>
        <v>0</v>
      </c>
      <c r="BL66" s="66">
        <f t="shared" si="186"/>
        <v>0</v>
      </c>
      <c r="BM66" s="66">
        <f t="shared" si="186"/>
        <v>0</v>
      </c>
      <c r="BN66" s="66">
        <f>U66-AR66</f>
        <v>0</v>
      </c>
      <c r="BO66" s="66">
        <f t="shared" si="187"/>
        <v>0</v>
      </c>
      <c r="BP66" s="66">
        <f t="shared" si="187"/>
        <v>0</v>
      </c>
      <c r="BQ66" s="66"/>
      <c r="BR66" s="66"/>
      <c r="BS66" s="66">
        <f t="shared" si="161"/>
        <v>0</v>
      </c>
      <c r="BT66" s="66">
        <f t="shared" si="162"/>
        <v>0</v>
      </c>
      <c r="BU66" s="22">
        <f t="shared" si="111"/>
        <v>0.99863999999999997</v>
      </c>
      <c r="BV66" s="66">
        <f t="shared" si="163"/>
        <v>4993200</v>
      </c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>
        <f>+'[1]MAYO 2016'!$H$1676</f>
        <v>4993200</v>
      </c>
      <c r="CQ66" s="22">
        <f t="shared" si="164"/>
        <v>1.3600000000000279E-3</v>
      </c>
      <c r="CR66" s="66">
        <f t="shared" si="165"/>
        <v>6800</v>
      </c>
      <c r="CS66" s="66">
        <f t="shared" si="166"/>
        <v>0</v>
      </c>
      <c r="CT66" s="66">
        <f t="shared" si="167"/>
        <v>0</v>
      </c>
      <c r="CU66" s="66">
        <f t="shared" si="168"/>
        <v>0</v>
      </c>
      <c r="CV66" s="66">
        <f t="shared" si="169"/>
        <v>0</v>
      </c>
      <c r="CW66" s="66">
        <f t="shared" si="170"/>
        <v>0</v>
      </c>
      <c r="CX66" s="66">
        <f t="shared" si="171"/>
        <v>0</v>
      </c>
      <c r="CY66" s="66">
        <f t="shared" si="172"/>
        <v>0</v>
      </c>
      <c r="CZ66" s="66">
        <f t="shared" si="173"/>
        <v>0</v>
      </c>
      <c r="DA66" s="66">
        <f t="shared" si="174"/>
        <v>0</v>
      </c>
      <c r="DB66" s="66">
        <f t="shared" si="175"/>
        <v>0</v>
      </c>
      <c r="DC66" s="66">
        <f t="shared" si="176"/>
        <v>0</v>
      </c>
      <c r="DD66" s="66">
        <f t="shared" si="177"/>
        <v>0</v>
      </c>
      <c r="DE66" s="66">
        <f t="shared" si="178"/>
        <v>0</v>
      </c>
      <c r="DF66" s="66">
        <f t="shared" si="179"/>
        <v>0</v>
      </c>
      <c r="DG66" s="66">
        <f t="shared" si="180"/>
        <v>0</v>
      </c>
      <c r="DH66" s="66">
        <f t="shared" si="181"/>
        <v>0</v>
      </c>
      <c r="DI66" s="66"/>
      <c r="DJ66" s="66">
        <f t="shared" si="182"/>
        <v>0</v>
      </c>
      <c r="DK66" s="74">
        <f t="shared" si="183"/>
        <v>0</v>
      </c>
      <c r="DL66" s="66">
        <f t="shared" si="184"/>
        <v>6800</v>
      </c>
      <c r="DN66" s="5">
        <f t="shared" si="113"/>
        <v>5000000</v>
      </c>
      <c r="DO66" s="5">
        <f t="shared" si="114"/>
        <v>5000000</v>
      </c>
      <c r="DP66" s="5">
        <f t="shared" si="115"/>
        <v>5000000</v>
      </c>
    </row>
    <row r="67" spans="1:120" ht="36" customHeight="1" x14ac:dyDescent="0.25">
      <c r="A67" s="225"/>
      <c r="B67" s="216"/>
      <c r="C67" s="103" t="s">
        <v>171</v>
      </c>
      <c r="D67" s="69" t="s">
        <v>170</v>
      </c>
      <c r="E67" s="82">
        <v>520</v>
      </c>
      <c r="F67" s="67" t="s">
        <v>169</v>
      </c>
      <c r="G67" s="66">
        <f t="shared" si="153"/>
        <v>7000000</v>
      </c>
      <c r="H67" s="66"/>
      <c r="I67" s="39"/>
      <c r="J67" s="39"/>
      <c r="K67" s="39"/>
      <c r="L67" s="39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>
        <v>7000000</v>
      </c>
      <c r="AB67" s="72"/>
      <c r="AC67" s="22">
        <f t="shared" si="108"/>
        <v>0</v>
      </c>
      <c r="AD67" s="66">
        <f t="shared" si="154"/>
        <v>0</v>
      </c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22">
        <f t="shared" si="109"/>
        <v>1</v>
      </c>
      <c r="AZ67" s="66">
        <f t="shared" si="155"/>
        <v>7000000</v>
      </c>
      <c r="BA67" s="66">
        <f t="shared" si="156"/>
        <v>0</v>
      </c>
      <c r="BB67" s="66">
        <f t="shared" si="157"/>
        <v>0</v>
      </c>
      <c r="BC67" s="66">
        <f t="shared" si="158"/>
        <v>0</v>
      </c>
      <c r="BD67" s="66">
        <f t="shared" si="159"/>
        <v>0</v>
      </c>
      <c r="BE67" s="66">
        <f t="shared" si="185"/>
        <v>0</v>
      </c>
      <c r="BF67" s="66">
        <f t="shared" si="185"/>
        <v>0</v>
      </c>
      <c r="BG67" s="66">
        <f t="shared" si="185"/>
        <v>0</v>
      </c>
      <c r="BH67" s="66">
        <f>+O67-AL67</f>
        <v>0</v>
      </c>
      <c r="BI67" s="66">
        <f t="shared" si="186"/>
        <v>0</v>
      </c>
      <c r="BJ67" s="66">
        <f t="shared" si="186"/>
        <v>0</v>
      </c>
      <c r="BK67" s="66">
        <f t="shared" si="186"/>
        <v>0</v>
      </c>
      <c r="BL67" s="66">
        <f t="shared" si="186"/>
        <v>0</v>
      </c>
      <c r="BM67" s="66">
        <f t="shared" si="186"/>
        <v>0</v>
      </c>
      <c r="BN67" s="66">
        <f>+U67-AR67</f>
        <v>0</v>
      </c>
      <c r="BO67" s="66">
        <f t="shared" si="187"/>
        <v>0</v>
      </c>
      <c r="BP67" s="66">
        <f t="shared" si="187"/>
        <v>0</v>
      </c>
      <c r="BQ67" s="66"/>
      <c r="BR67" s="66">
        <f>+Y67-AV67</f>
        <v>0</v>
      </c>
      <c r="BS67" s="66">
        <f t="shared" si="161"/>
        <v>0</v>
      </c>
      <c r="BT67" s="66">
        <f t="shared" si="162"/>
        <v>7000000</v>
      </c>
      <c r="BU67" s="22">
        <f t="shared" si="111"/>
        <v>0</v>
      </c>
      <c r="BV67" s="66">
        <f t="shared" si="163"/>
        <v>0</v>
      </c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22">
        <f t="shared" si="164"/>
        <v>1</v>
      </c>
      <c r="CR67" s="66">
        <f t="shared" si="165"/>
        <v>7000000</v>
      </c>
      <c r="CS67" s="66">
        <f t="shared" si="166"/>
        <v>0</v>
      </c>
      <c r="CT67" s="66">
        <f t="shared" si="167"/>
        <v>0</v>
      </c>
      <c r="CU67" s="66">
        <f t="shared" si="168"/>
        <v>0</v>
      </c>
      <c r="CV67" s="66">
        <f t="shared" si="169"/>
        <v>0</v>
      </c>
      <c r="CW67" s="66">
        <f t="shared" si="170"/>
        <v>0</v>
      </c>
      <c r="CX67" s="66">
        <f t="shared" si="171"/>
        <v>0</v>
      </c>
      <c r="CY67" s="66">
        <f t="shared" si="172"/>
        <v>0</v>
      </c>
      <c r="CZ67" s="66">
        <f t="shared" si="173"/>
        <v>0</v>
      </c>
      <c r="DA67" s="66">
        <f t="shared" si="174"/>
        <v>0</v>
      </c>
      <c r="DB67" s="66">
        <f t="shared" si="175"/>
        <v>0</v>
      </c>
      <c r="DC67" s="66">
        <f t="shared" si="176"/>
        <v>0</v>
      </c>
      <c r="DD67" s="66">
        <f t="shared" si="177"/>
        <v>0</v>
      </c>
      <c r="DE67" s="66">
        <f t="shared" si="178"/>
        <v>0</v>
      </c>
      <c r="DF67" s="66">
        <f t="shared" si="179"/>
        <v>0</v>
      </c>
      <c r="DG67" s="66">
        <f t="shared" si="180"/>
        <v>0</v>
      </c>
      <c r="DH67" s="66">
        <f t="shared" si="181"/>
        <v>0</v>
      </c>
      <c r="DI67" s="66"/>
      <c r="DJ67" s="66">
        <f t="shared" si="182"/>
        <v>0</v>
      </c>
      <c r="DK67" s="74">
        <f t="shared" si="183"/>
        <v>0</v>
      </c>
      <c r="DL67" s="66">
        <f t="shared" si="184"/>
        <v>7000000</v>
      </c>
      <c r="DN67" s="5">
        <f t="shared" si="113"/>
        <v>7000000</v>
      </c>
      <c r="DO67" s="5">
        <f t="shared" si="114"/>
        <v>7000000</v>
      </c>
      <c r="DP67" s="5">
        <f t="shared" si="115"/>
        <v>7000000</v>
      </c>
    </row>
    <row r="68" spans="1:120" ht="76.5" customHeight="1" x14ac:dyDescent="0.25">
      <c r="A68" s="225"/>
      <c r="B68" s="216"/>
      <c r="C68" s="103" t="s">
        <v>168</v>
      </c>
      <c r="D68" s="69" t="s">
        <v>167</v>
      </c>
      <c r="E68" s="82">
        <v>520</v>
      </c>
      <c r="F68" s="67" t="s">
        <v>166</v>
      </c>
      <c r="G68" s="66">
        <f t="shared" si="153"/>
        <v>342680799</v>
      </c>
      <c r="H68" s="66"/>
      <c r="I68" s="39"/>
      <c r="J68" s="39"/>
      <c r="K68" s="39"/>
      <c r="L68" s="39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>
        <f>267022558+25000000+11804220+35899362+2954659</f>
        <v>342680799</v>
      </c>
      <c r="AB68" s="72"/>
      <c r="AC68" s="22">
        <f t="shared" ref="AC68:AC91" si="188">+AD68/G68</f>
        <v>0.74401165383065426</v>
      </c>
      <c r="AD68" s="66">
        <f t="shared" si="154"/>
        <v>254958508</v>
      </c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>
        <f>+'[1]MAYO 2016'!$G$1692</f>
        <v>254958508</v>
      </c>
      <c r="AY68" s="22">
        <f t="shared" ref="AY68:AY91" si="189">1-AC68</f>
        <v>0.25598834616934574</v>
      </c>
      <c r="AZ68" s="66">
        <f t="shared" si="155"/>
        <v>87722291</v>
      </c>
      <c r="BA68" s="66">
        <f t="shared" si="156"/>
        <v>0</v>
      </c>
      <c r="BB68" s="66">
        <f t="shared" si="157"/>
        <v>0</v>
      </c>
      <c r="BC68" s="66">
        <f t="shared" si="158"/>
        <v>0</v>
      </c>
      <c r="BD68" s="66">
        <f t="shared" si="159"/>
        <v>0</v>
      </c>
      <c r="BE68" s="66">
        <f t="shared" si="185"/>
        <v>0</v>
      </c>
      <c r="BF68" s="66">
        <f t="shared" si="185"/>
        <v>0</v>
      </c>
      <c r="BG68" s="66">
        <f t="shared" si="185"/>
        <v>0</v>
      </c>
      <c r="BH68" s="66">
        <f>+O68-AL68</f>
        <v>0</v>
      </c>
      <c r="BI68" s="66">
        <f t="shared" si="186"/>
        <v>0</v>
      </c>
      <c r="BJ68" s="66">
        <f t="shared" si="186"/>
        <v>0</v>
      </c>
      <c r="BK68" s="66">
        <f t="shared" si="186"/>
        <v>0</v>
      </c>
      <c r="BL68" s="66">
        <f t="shared" si="186"/>
        <v>0</v>
      </c>
      <c r="BM68" s="66">
        <f t="shared" si="186"/>
        <v>0</v>
      </c>
      <c r="BN68" s="66">
        <f>+U68-AR68</f>
        <v>0</v>
      </c>
      <c r="BO68" s="66">
        <f t="shared" si="187"/>
        <v>0</v>
      </c>
      <c r="BP68" s="66">
        <f t="shared" si="187"/>
        <v>0</v>
      </c>
      <c r="BQ68" s="66"/>
      <c r="BR68" s="66"/>
      <c r="BS68" s="66">
        <f t="shared" si="161"/>
        <v>0</v>
      </c>
      <c r="BT68" s="66">
        <f t="shared" si="162"/>
        <v>87722291</v>
      </c>
      <c r="BU68" s="22">
        <f t="shared" ref="BU68:BU91" si="190">+BV68/G68</f>
        <v>0.71417238349558065</v>
      </c>
      <c r="BV68" s="66">
        <f t="shared" si="163"/>
        <v>244733163</v>
      </c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>
        <f>+'[1]MAYO 2016'!$H$1692</f>
        <v>244733163</v>
      </c>
      <c r="CQ68" s="22">
        <f t="shared" si="164"/>
        <v>0.28582761650441935</v>
      </c>
      <c r="CR68" s="66">
        <f t="shared" si="165"/>
        <v>97947636</v>
      </c>
      <c r="CS68" s="66">
        <f t="shared" si="166"/>
        <v>0</v>
      </c>
      <c r="CT68" s="66">
        <f t="shared" si="167"/>
        <v>0</v>
      </c>
      <c r="CU68" s="66">
        <f t="shared" si="168"/>
        <v>0</v>
      </c>
      <c r="CV68" s="66">
        <f t="shared" si="169"/>
        <v>0</v>
      </c>
      <c r="CW68" s="66">
        <f t="shared" si="170"/>
        <v>0</v>
      </c>
      <c r="CX68" s="66">
        <f t="shared" si="171"/>
        <v>0</v>
      </c>
      <c r="CY68" s="66">
        <f t="shared" si="172"/>
        <v>0</v>
      </c>
      <c r="CZ68" s="66">
        <f t="shared" si="173"/>
        <v>0</v>
      </c>
      <c r="DA68" s="66">
        <f t="shared" si="174"/>
        <v>0</v>
      </c>
      <c r="DB68" s="66">
        <f t="shared" si="175"/>
        <v>0</v>
      </c>
      <c r="DC68" s="66">
        <f t="shared" si="176"/>
        <v>0</v>
      </c>
      <c r="DD68" s="66">
        <f t="shared" si="177"/>
        <v>0</v>
      </c>
      <c r="DE68" s="66">
        <f t="shared" si="178"/>
        <v>0</v>
      </c>
      <c r="DF68" s="66">
        <f t="shared" si="179"/>
        <v>0</v>
      </c>
      <c r="DG68" s="66">
        <f t="shared" si="180"/>
        <v>0</v>
      </c>
      <c r="DH68" s="66">
        <f t="shared" si="181"/>
        <v>0</v>
      </c>
      <c r="DI68" s="66"/>
      <c r="DJ68" s="66">
        <f t="shared" si="182"/>
        <v>0</v>
      </c>
      <c r="DK68" s="74">
        <f t="shared" si="183"/>
        <v>0</v>
      </c>
      <c r="DL68" s="66">
        <f t="shared" si="184"/>
        <v>97947636</v>
      </c>
      <c r="DN68" s="5">
        <f t="shared" ref="DN68:DN99" si="191">+G68</f>
        <v>342680799</v>
      </c>
      <c r="DO68" s="5">
        <f t="shared" ref="DO68:DO99" si="192">+AD68+AZ68</f>
        <v>342680799</v>
      </c>
      <c r="DP68" s="5">
        <f t="shared" ref="DP68:DP99" si="193">+BV68+CR68</f>
        <v>342680799</v>
      </c>
    </row>
    <row r="69" spans="1:120" ht="36" customHeight="1" x14ac:dyDescent="0.25">
      <c r="A69" s="225"/>
      <c r="B69" s="216"/>
      <c r="C69" s="103" t="s">
        <v>165</v>
      </c>
      <c r="D69" s="69" t="s">
        <v>164</v>
      </c>
      <c r="E69" s="82">
        <v>520</v>
      </c>
      <c r="F69" s="67" t="s">
        <v>117</v>
      </c>
      <c r="G69" s="66">
        <f t="shared" si="153"/>
        <v>20000000</v>
      </c>
      <c r="H69" s="66"/>
      <c r="I69" s="39"/>
      <c r="J69" s="39"/>
      <c r="K69" s="39"/>
      <c r="L69" s="66">
        <v>20000000</v>
      </c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72"/>
      <c r="AC69" s="22">
        <f t="shared" si="188"/>
        <v>0</v>
      </c>
      <c r="AD69" s="66">
        <f t="shared" si="154"/>
        <v>0</v>
      </c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22">
        <f t="shared" si="189"/>
        <v>1</v>
      </c>
      <c r="AZ69" s="66">
        <f t="shared" si="155"/>
        <v>20000000</v>
      </c>
      <c r="BA69" s="66">
        <f t="shared" si="156"/>
        <v>0</v>
      </c>
      <c r="BB69" s="66">
        <f t="shared" si="157"/>
        <v>0</v>
      </c>
      <c r="BC69" s="66">
        <f t="shared" si="158"/>
        <v>0</v>
      </c>
      <c r="BD69" s="66">
        <f t="shared" si="159"/>
        <v>0</v>
      </c>
      <c r="BE69" s="66">
        <f t="shared" ref="BE69:BP70" si="194">L69-AI69</f>
        <v>20000000</v>
      </c>
      <c r="BF69" s="66">
        <f t="shared" si="194"/>
        <v>0</v>
      </c>
      <c r="BG69" s="66">
        <f t="shared" si="194"/>
        <v>0</v>
      </c>
      <c r="BH69" s="66">
        <f t="shared" si="194"/>
        <v>0</v>
      </c>
      <c r="BI69" s="66">
        <f t="shared" si="194"/>
        <v>0</v>
      </c>
      <c r="BJ69" s="66">
        <f t="shared" si="194"/>
        <v>0</v>
      </c>
      <c r="BK69" s="66">
        <f t="shared" si="194"/>
        <v>0</v>
      </c>
      <c r="BL69" s="66">
        <f t="shared" si="194"/>
        <v>0</v>
      </c>
      <c r="BM69" s="66">
        <f t="shared" si="194"/>
        <v>0</v>
      </c>
      <c r="BN69" s="66">
        <f t="shared" si="194"/>
        <v>0</v>
      </c>
      <c r="BO69" s="66">
        <f t="shared" si="194"/>
        <v>0</v>
      </c>
      <c r="BP69" s="66">
        <f t="shared" si="194"/>
        <v>0</v>
      </c>
      <c r="BQ69" s="66"/>
      <c r="BR69" s="66">
        <f>Y69-AV69</f>
        <v>0</v>
      </c>
      <c r="BS69" s="66">
        <f t="shared" si="161"/>
        <v>0</v>
      </c>
      <c r="BT69" s="66">
        <f>AA69-AX69</f>
        <v>0</v>
      </c>
      <c r="BU69" s="22">
        <f t="shared" si="190"/>
        <v>0</v>
      </c>
      <c r="BV69" s="66">
        <f t="shared" si="163"/>
        <v>0</v>
      </c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22">
        <f t="shared" si="164"/>
        <v>1</v>
      </c>
      <c r="CR69" s="66">
        <f t="shared" si="165"/>
        <v>20000000</v>
      </c>
      <c r="CS69" s="66">
        <f t="shared" si="166"/>
        <v>0</v>
      </c>
      <c r="CT69" s="66">
        <f t="shared" si="167"/>
        <v>0</v>
      </c>
      <c r="CU69" s="66">
        <f t="shared" si="168"/>
        <v>0</v>
      </c>
      <c r="CV69" s="66">
        <f t="shared" si="169"/>
        <v>0</v>
      </c>
      <c r="CW69" s="66">
        <f t="shared" si="170"/>
        <v>20000000</v>
      </c>
      <c r="CX69" s="66">
        <f t="shared" si="171"/>
        <v>0</v>
      </c>
      <c r="CY69" s="66">
        <f t="shared" si="172"/>
        <v>0</v>
      </c>
      <c r="CZ69" s="66">
        <f t="shared" ref="CZ69:DB70" si="195">O69-CD69</f>
        <v>0</v>
      </c>
      <c r="DA69" s="66">
        <f t="shared" si="195"/>
        <v>0</v>
      </c>
      <c r="DB69" s="66">
        <f t="shared" si="195"/>
        <v>0</v>
      </c>
      <c r="DC69" s="66">
        <f t="shared" si="176"/>
        <v>0</v>
      </c>
      <c r="DD69" s="66">
        <f t="shared" si="177"/>
        <v>0</v>
      </c>
      <c r="DE69" s="66">
        <f t="shared" si="178"/>
        <v>0</v>
      </c>
      <c r="DF69" s="66">
        <f t="shared" ref="DF69:DH70" si="196">U69-CJ69</f>
        <v>0</v>
      </c>
      <c r="DG69" s="66">
        <f t="shared" si="196"/>
        <v>0</v>
      </c>
      <c r="DH69" s="66">
        <f t="shared" si="196"/>
        <v>0</v>
      </c>
      <c r="DI69" s="66"/>
      <c r="DJ69" s="66">
        <f t="shared" ref="DJ69:DL70" si="197">Y69-CN69</f>
        <v>0</v>
      </c>
      <c r="DK69" s="66">
        <f t="shared" si="197"/>
        <v>0</v>
      </c>
      <c r="DL69" s="66">
        <f t="shared" si="197"/>
        <v>0</v>
      </c>
      <c r="DN69" s="5">
        <f t="shared" si="191"/>
        <v>20000000</v>
      </c>
      <c r="DO69" s="5">
        <f t="shared" si="192"/>
        <v>20000000</v>
      </c>
      <c r="DP69" s="5">
        <f t="shared" si="193"/>
        <v>20000000</v>
      </c>
    </row>
    <row r="70" spans="1:120" ht="34.5" customHeight="1" x14ac:dyDescent="0.25">
      <c r="A70" s="226"/>
      <c r="B70" s="217"/>
      <c r="C70" s="103" t="s">
        <v>163</v>
      </c>
      <c r="D70" s="69" t="s">
        <v>162</v>
      </c>
      <c r="E70" s="82">
        <v>520</v>
      </c>
      <c r="F70" s="67" t="s">
        <v>117</v>
      </c>
      <c r="G70" s="66">
        <f t="shared" si="153"/>
        <v>20000000</v>
      </c>
      <c r="H70" s="66"/>
      <c r="I70" s="39"/>
      <c r="J70" s="39"/>
      <c r="K70" s="39"/>
      <c r="L70" s="66">
        <v>20000000</v>
      </c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72"/>
      <c r="AC70" s="22">
        <f t="shared" si="188"/>
        <v>0.76</v>
      </c>
      <c r="AD70" s="66">
        <f t="shared" si="154"/>
        <v>15200000</v>
      </c>
      <c r="AE70" s="66"/>
      <c r="AF70" s="66"/>
      <c r="AG70" s="66"/>
      <c r="AH70" s="66"/>
      <c r="AI70" s="66">
        <f>+'[3]ABRIL 2016'!$O$1527</f>
        <v>15200000</v>
      </c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22">
        <f t="shared" si="189"/>
        <v>0.24</v>
      </c>
      <c r="AZ70" s="66">
        <f t="shared" si="155"/>
        <v>4800000</v>
      </c>
      <c r="BA70" s="66">
        <f t="shared" si="156"/>
        <v>0</v>
      </c>
      <c r="BB70" s="66">
        <f t="shared" si="157"/>
        <v>0</v>
      </c>
      <c r="BC70" s="66">
        <f t="shared" si="158"/>
        <v>0</v>
      </c>
      <c r="BD70" s="66">
        <f t="shared" si="159"/>
        <v>0</v>
      </c>
      <c r="BE70" s="66">
        <f t="shared" si="194"/>
        <v>4800000</v>
      </c>
      <c r="BF70" s="66">
        <f t="shared" si="194"/>
        <v>0</v>
      </c>
      <c r="BG70" s="66">
        <f t="shared" si="194"/>
        <v>0</v>
      </c>
      <c r="BH70" s="66">
        <f t="shared" si="194"/>
        <v>0</v>
      </c>
      <c r="BI70" s="66">
        <f t="shared" si="194"/>
        <v>0</v>
      </c>
      <c r="BJ70" s="66">
        <f t="shared" si="194"/>
        <v>0</v>
      </c>
      <c r="BK70" s="66">
        <f t="shared" si="194"/>
        <v>0</v>
      </c>
      <c r="BL70" s="66">
        <f t="shared" si="194"/>
        <v>0</v>
      </c>
      <c r="BM70" s="66">
        <f t="shared" si="194"/>
        <v>0</v>
      </c>
      <c r="BN70" s="66">
        <f t="shared" si="194"/>
        <v>0</v>
      </c>
      <c r="BO70" s="66">
        <f t="shared" si="194"/>
        <v>0</v>
      </c>
      <c r="BP70" s="66">
        <f t="shared" si="194"/>
        <v>0</v>
      </c>
      <c r="BQ70" s="66"/>
      <c r="BR70" s="66">
        <f>Y70-AV70</f>
        <v>0</v>
      </c>
      <c r="BS70" s="66">
        <f t="shared" si="161"/>
        <v>0</v>
      </c>
      <c r="BT70" s="66">
        <f>AA70-AX70</f>
        <v>0</v>
      </c>
      <c r="BU70" s="22">
        <f t="shared" si="190"/>
        <v>0.62436239999999998</v>
      </c>
      <c r="BV70" s="66">
        <f t="shared" si="163"/>
        <v>12487248</v>
      </c>
      <c r="BW70" s="66"/>
      <c r="BX70" s="66"/>
      <c r="BY70" s="66"/>
      <c r="BZ70" s="66"/>
      <c r="CA70" s="66">
        <f>+'[1]MAYO 2016'!$H$1761</f>
        <v>12487248</v>
      </c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22">
        <f t="shared" si="164"/>
        <v>0.37563760000000002</v>
      </c>
      <c r="CR70" s="66">
        <f t="shared" si="165"/>
        <v>7512752</v>
      </c>
      <c r="CS70" s="66">
        <f t="shared" si="166"/>
        <v>0</v>
      </c>
      <c r="CT70" s="66">
        <f t="shared" si="167"/>
        <v>0</v>
      </c>
      <c r="CU70" s="66">
        <f t="shared" si="168"/>
        <v>0</v>
      </c>
      <c r="CV70" s="66">
        <f t="shared" si="169"/>
        <v>0</v>
      </c>
      <c r="CW70" s="66">
        <f t="shared" si="170"/>
        <v>7512752</v>
      </c>
      <c r="CX70" s="66">
        <f t="shared" si="171"/>
        <v>0</v>
      </c>
      <c r="CY70" s="66">
        <f t="shared" si="172"/>
        <v>0</v>
      </c>
      <c r="CZ70" s="66">
        <f t="shared" si="195"/>
        <v>0</v>
      </c>
      <c r="DA70" s="66">
        <f t="shared" si="195"/>
        <v>0</v>
      </c>
      <c r="DB70" s="66">
        <f t="shared" si="195"/>
        <v>0</v>
      </c>
      <c r="DC70" s="66">
        <f t="shared" si="176"/>
        <v>0</v>
      </c>
      <c r="DD70" s="66">
        <f t="shared" si="177"/>
        <v>0</v>
      </c>
      <c r="DE70" s="66">
        <f t="shared" si="178"/>
        <v>0</v>
      </c>
      <c r="DF70" s="66">
        <f t="shared" si="196"/>
        <v>0</v>
      </c>
      <c r="DG70" s="66">
        <f t="shared" si="196"/>
        <v>0</v>
      </c>
      <c r="DH70" s="66">
        <f t="shared" si="196"/>
        <v>0</v>
      </c>
      <c r="DI70" s="66"/>
      <c r="DJ70" s="66">
        <f t="shared" si="197"/>
        <v>0</v>
      </c>
      <c r="DK70" s="66">
        <f t="shared" si="197"/>
        <v>0</v>
      </c>
      <c r="DL70" s="66">
        <f t="shared" si="197"/>
        <v>0</v>
      </c>
      <c r="DN70" s="5">
        <f t="shared" si="191"/>
        <v>20000000</v>
      </c>
      <c r="DO70" s="5">
        <f t="shared" si="192"/>
        <v>20000000</v>
      </c>
      <c r="DP70" s="5">
        <f t="shared" si="193"/>
        <v>20000000</v>
      </c>
    </row>
    <row r="71" spans="1:120" ht="33" customHeight="1" x14ac:dyDescent="0.25">
      <c r="A71" s="233" t="s">
        <v>132</v>
      </c>
      <c r="B71" s="234" t="s">
        <v>161</v>
      </c>
      <c r="C71" s="103" t="s">
        <v>160</v>
      </c>
      <c r="D71" s="69" t="s">
        <v>159</v>
      </c>
      <c r="E71" s="82">
        <v>520</v>
      </c>
      <c r="F71" s="67" t="s">
        <v>117</v>
      </c>
      <c r="G71" s="66">
        <f t="shared" si="153"/>
        <v>10000000</v>
      </c>
      <c r="H71" s="66"/>
      <c r="I71" s="39"/>
      <c r="J71" s="66"/>
      <c r="K71" s="66"/>
      <c r="L71" s="66">
        <f>20000000-10000000</f>
        <v>10000000</v>
      </c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72"/>
      <c r="AC71" s="22">
        <f t="shared" si="188"/>
        <v>0</v>
      </c>
      <c r="AD71" s="66">
        <f t="shared" si="154"/>
        <v>0</v>
      </c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22">
        <f t="shared" si="189"/>
        <v>1</v>
      </c>
      <c r="AZ71" s="66">
        <f t="shared" si="155"/>
        <v>10000000</v>
      </c>
      <c r="BA71" s="66">
        <f t="shared" si="156"/>
        <v>0</v>
      </c>
      <c r="BB71" s="66">
        <f t="shared" si="157"/>
        <v>0</v>
      </c>
      <c r="BC71" s="66">
        <f t="shared" si="158"/>
        <v>0</v>
      </c>
      <c r="BD71" s="66">
        <f t="shared" si="159"/>
        <v>0</v>
      </c>
      <c r="BE71" s="66">
        <f t="shared" ref="BE71:BP73" si="198">+L71-AI71</f>
        <v>10000000</v>
      </c>
      <c r="BF71" s="66">
        <f t="shared" si="198"/>
        <v>0</v>
      </c>
      <c r="BG71" s="66">
        <f t="shared" si="198"/>
        <v>0</v>
      </c>
      <c r="BH71" s="66">
        <f t="shared" si="198"/>
        <v>0</v>
      </c>
      <c r="BI71" s="66">
        <f t="shared" si="198"/>
        <v>0</v>
      </c>
      <c r="BJ71" s="66">
        <f t="shared" si="198"/>
        <v>0</v>
      </c>
      <c r="BK71" s="66">
        <f t="shared" si="198"/>
        <v>0</v>
      </c>
      <c r="BL71" s="66">
        <f t="shared" si="198"/>
        <v>0</v>
      </c>
      <c r="BM71" s="66">
        <f t="shared" si="198"/>
        <v>0</v>
      </c>
      <c r="BN71" s="66">
        <f t="shared" si="198"/>
        <v>0</v>
      </c>
      <c r="BO71" s="66">
        <f t="shared" si="198"/>
        <v>0</v>
      </c>
      <c r="BP71" s="66">
        <f t="shared" si="198"/>
        <v>0</v>
      </c>
      <c r="BQ71" s="66"/>
      <c r="BR71" s="66"/>
      <c r="BS71" s="66">
        <f t="shared" si="161"/>
        <v>0</v>
      </c>
      <c r="BT71" s="66">
        <f t="shared" ref="BT71:BT90" si="199">+AA71-AX71</f>
        <v>0</v>
      </c>
      <c r="BU71" s="22">
        <f t="shared" si="190"/>
        <v>0</v>
      </c>
      <c r="BV71" s="66">
        <f t="shared" si="163"/>
        <v>0</v>
      </c>
      <c r="BW71" s="66"/>
      <c r="BX71" s="66"/>
      <c r="BY71" s="66"/>
      <c r="BZ71" s="66"/>
      <c r="CA71" s="66"/>
      <c r="CB71" s="66"/>
      <c r="CC71" s="66"/>
      <c r="CD71" s="66"/>
      <c r="CE71" s="66"/>
      <c r="CF71" s="66"/>
      <c r="CG71" s="66"/>
      <c r="CH71" s="66"/>
      <c r="CI71" s="66"/>
      <c r="CJ71" s="66"/>
      <c r="CK71" s="66"/>
      <c r="CL71" s="66"/>
      <c r="CM71" s="66"/>
      <c r="CN71" s="66"/>
      <c r="CO71" s="66"/>
      <c r="CP71" s="66"/>
      <c r="CQ71" s="22">
        <f t="shared" si="164"/>
        <v>1</v>
      </c>
      <c r="CR71" s="66">
        <f t="shared" si="165"/>
        <v>10000000</v>
      </c>
      <c r="CS71" s="66">
        <f t="shared" si="166"/>
        <v>0</v>
      </c>
      <c r="CT71" s="66">
        <f t="shared" si="167"/>
        <v>0</v>
      </c>
      <c r="CU71" s="66">
        <f t="shared" si="168"/>
        <v>0</v>
      </c>
      <c r="CV71" s="66">
        <f t="shared" si="169"/>
        <v>0</v>
      </c>
      <c r="CW71" s="66">
        <f t="shared" si="170"/>
        <v>10000000</v>
      </c>
      <c r="CX71" s="66">
        <f t="shared" si="171"/>
        <v>0</v>
      </c>
      <c r="CY71" s="66">
        <f t="shared" si="172"/>
        <v>0</v>
      </c>
      <c r="CZ71" s="66">
        <f t="shared" ref="CZ71:DB73" si="200">+O71-CD71</f>
        <v>0</v>
      </c>
      <c r="DA71" s="66">
        <f t="shared" si="200"/>
        <v>0</v>
      </c>
      <c r="DB71" s="66">
        <f t="shared" si="200"/>
        <v>0</v>
      </c>
      <c r="DC71" s="66">
        <f t="shared" si="176"/>
        <v>0</v>
      </c>
      <c r="DD71" s="66">
        <f t="shared" si="177"/>
        <v>0</v>
      </c>
      <c r="DE71" s="66">
        <f t="shared" si="178"/>
        <v>0</v>
      </c>
      <c r="DF71" s="66">
        <f t="shared" ref="DF71:DF82" si="201">+U71-CJ71</f>
        <v>0</v>
      </c>
      <c r="DG71" s="66">
        <f t="shared" ref="DG71:DG82" si="202">+V71-CK71</f>
        <v>0</v>
      </c>
      <c r="DH71" s="66">
        <f t="shared" ref="DH71:DH82" si="203">+W71-CL71</f>
        <v>0</v>
      </c>
      <c r="DI71" s="66"/>
      <c r="DJ71" s="66">
        <f t="shared" ref="DJ71:DL73" si="204">+Y71-CN71</f>
        <v>0</v>
      </c>
      <c r="DK71" s="74">
        <f t="shared" si="204"/>
        <v>0</v>
      </c>
      <c r="DL71" s="66">
        <f t="shared" si="204"/>
        <v>0</v>
      </c>
      <c r="DN71" s="5">
        <f t="shared" si="191"/>
        <v>10000000</v>
      </c>
      <c r="DO71" s="5">
        <f t="shared" si="192"/>
        <v>10000000</v>
      </c>
      <c r="DP71" s="5">
        <f t="shared" si="193"/>
        <v>10000000</v>
      </c>
    </row>
    <row r="72" spans="1:120" ht="35.25" customHeight="1" x14ac:dyDescent="0.25">
      <c r="A72" s="225"/>
      <c r="B72" s="235"/>
      <c r="C72" s="103" t="s">
        <v>158</v>
      </c>
      <c r="D72" s="69" t="s">
        <v>157</v>
      </c>
      <c r="E72" s="82">
        <v>520</v>
      </c>
      <c r="F72" s="67" t="s">
        <v>117</v>
      </c>
      <c r="G72" s="66">
        <f t="shared" si="153"/>
        <v>20000000</v>
      </c>
      <c r="H72" s="66"/>
      <c r="I72" s="39"/>
      <c r="J72" s="66"/>
      <c r="K72" s="66"/>
      <c r="L72" s="66">
        <v>20000000</v>
      </c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72"/>
      <c r="AC72" s="22">
        <f t="shared" si="188"/>
        <v>1</v>
      </c>
      <c r="AD72" s="66">
        <f t="shared" si="154"/>
        <v>20000000</v>
      </c>
      <c r="AE72" s="66"/>
      <c r="AF72" s="66"/>
      <c r="AG72" s="66"/>
      <c r="AH72" s="66"/>
      <c r="AI72" s="66">
        <f>+'[4]ENERO 2016'!$O$771</f>
        <v>20000000</v>
      </c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22">
        <f t="shared" si="189"/>
        <v>0</v>
      </c>
      <c r="AZ72" s="66">
        <f t="shared" si="155"/>
        <v>0</v>
      </c>
      <c r="BA72" s="66">
        <f t="shared" si="156"/>
        <v>0</v>
      </c>
      <c r="BB72" s="66">
        <f t="shared" si="157"/>
        <v>0</v>
      </c>
      <c r="BC72" s="66">
        <f t="shared" si="158"/>
        <v>0</v>
      </c>
      <c r="BD72" s="66">
        <f t="shared" si="159"/>
        <v>0</v>
      </c>
      <c r="BE72" s="66">
        <f t="shared" si="198"/>
        <v>0</v>
      </c>
      <c r="BF72" s="66">
        <f t="shared" si="198"/>
        <v>0</v>
      </c>
      <c r="BG72" s="66">
        <f t="shared" si="198"/>
        <v>0</v>
      </c>
      <c r="BH72" s="66">
        <f t="shared" si="198"/>
        <v>0</v>
      </c>
      <c r="BI72" s="66">
        <f t="shared" si="198"/>
        <v>0</v>
      </c>
      <c r="BJ72" s="66">
        <f t="shared" si="198"/>
        <v>0</v>
      </c>
      <c r="BK72" s="66">
        <f t="shared" si="198"/>
        <v>0</v>
      </c>
      <c r="BL72" s="66">
        <f t="shared" si="198"/>
        <v>0</v>
      </c>
      <c r="BM72" s="66">
        <f t="shared" si="198"/>
        <v>0</v>
      </c>
      <c r="BN72" s="66">
        <f t="shared" si="198"/>
        <v>0</v>
      </c>
      <c r="BO72" s="66">
        <f t="shared" si="198"/>
        <v>0</v>
      </c>
      <c r="BP72" s="66">
        <f t="shared" si="198"/>
        <v>0</v>
      </c>
      <c r="BQ72" s="66"/>
      <c r="BR72" s="66"/>
      <c r="BS72" s="66">
        <f t="shared" si="161"/>
        <v>0</v>
      </c>
      <c r="BT72" s="66">
        <f t="shared" si="199"/>
        <v>0</v>
      </c>
      <c r="BU72" s="22">
        <f t="shared" si="190"/>
        <v>0.89853749999999999</v>
      </c>
      <c r="BV72" s="66">
        <f t="shared" si="163"/>
        <v>17970750</v>
      </c>
      <c r="BW72" s="66"/>
      <c r="BX72" s="66"/>
      <c r="BY72" s="66"/>
      <c r="BZ72" s="66"/>
      <c r="CA72" s="66">
        <f>+'[4]ENERO 2016'!$H$769</f>
        <v>17970750</v>
      </c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22">
        <f t="shared" si="164"/>
        <v>0.10146250000000001</v>
      </c>
      <c r="CR72" s="66">
        <f t="shared" si="165"/>
        <v>2029250</v>
      </c>
      <c r="CS72" s="66">
        <f t="shared" si="166"/>
        <v>0</v>
      </c>
      <c r="CT72" s="66">
        <f t="shared" si="167"/>
        <v>0</v>
      </c>
      <c r="CU72" s="66">
        <f t="shared" si="168"/>
        <v>0</v>
      </c>
      <c r="CV72" s="66">
        <f t="shared" si="169"/>
        <v>0</v>
      </c>
      <c r="CW72" s="66">
        <f t="shared" si="170"/>
        <v>2029250</v>
      </c>
      <c r="CX72" s="66">
        <f t="shared" si="171"/>
        <v>0</v>
      </c>
      <c r="CY72" s="66">
        <f t="shared" si="172"/>
        <v>0</v>
      </c>
      <c r="CZ72" s="66">
        <f t="shared" si="200"/>
        <v>0</v>
      </c>
      <c r="DA72" s="66">
        <f t="shared" si="200"/>
        <v>0</v>
      </c>
      <c r="DB72" s="66">
        <f t="shared" si="200"/>
        <v>0</v>
      </c>
      <c r="DC72" s="66">
        <f t="shared" si="176"/>
        <v>0</v>
      </c>
      <c r="DD72" s="66">
        <f t="shared" si="177"/>
        <v>0</v>
      </c>
      <c r="DE72" s="66">
        <f t="shared" si="178"/>
        <v>0</v>
      </c>
      <c r="DF72" s="66">
        <f t="shared" si="201"/>
        <v>0</v>
      </c>
      <c r="DG72" s="66">
        <f t="shared" si="202"/>
        <v>0</v>
      </c>
      <c r="DH72" s="66">
        <f t="shared" si="203"/>
        <v>0</v>
      </c>
      <c r="DI72" s="66"/>
      <c r="DJ72" s="66">
        <f t="shared" si="204"/>
        <v>0</v>
      </c>
      <c r="DK72" s="74">
        <f t="shared" si="204"/>
        <v>0</v>
      </c>
      <c r="DL72" s="66">
        <f t="shared" si="204"/>
        <v>0</v>
      </c>
      <c r="DN72" s="5">
        <f t="shared" si="191"/>
        <v>20000000</v>
      </c>
      <c r="DO72" s="5">
        <f t="shared" si="192"/>
        <v>20000000</v>
      </c>
      <c r="DP72" s="5">
        <f t="shared" si="193"/>
        <v>20000000</v>
      </c>
    </row>
    <row r="73" spans="1:120" ht="33.75" customHeight="1" x14ac:dyDescent="0.25">
      <c r="A73" s="225"/>
      <c r="B73" s="235"/>
      <c r="C73" s="103" t="s">
        <v>156</v>
      </c>
      <c r="D73" s="69" t="s">
        <v>155</v>
      </c>
      <c r="E73" s="82">
        <v>520</v>
      </c>
      <c r="F73" s="67" t="s">
        <v>41</v>
      </c>
      <c r="G73" s="66">
        <f t="shared" si="153"/>
        <v>3000000</v>
      </c>
      <c r="H73" s="66"/>
      <c r="I73" s="39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>
        <v>3000000</v>
      </c>
      <c r="AB73" s="72"/>
      <c r="AC73" s="22">
        <f t="shared" si="188"/>
        <v>0.33333333333333331</v>
      </c>
      <c r="AD73" s="66">
        <f t="shared" si="154"/>
        <v>1000000</v>
      </c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>
        <f>+'[3]ABRIL 2016'!$G$1547</f>
        <v>1000000</v>
      </c>
      <c r="AY73" s="22">
        <f t="shared" si="189"/>
        <v>0.66666666666666674</v>
      </c>
      <c r="AZ73" s="66">
        <f t="shared" si="155"/>
        <v>2000000</v>
      </c>
      <c r="BA73" s="66">
        <f t="shared" si="156"/>
        <v>0</v>
      </c>
      <c r="BB73" s="66">
        <f t="shared" si="157"/>
        <v>0</v>
      </c>
      <c r="BC73" s="66">
        <f t="shared" si="158"/>
        <v>0</v>
      </c>
      <c r="BD73" s="66">
        <f t="shared" si="159"/>
        <v>0</v>
      </c>
      <c r="BE73" s="66">
        <f t="shared" si="198"/>
        <v>0</v>
      </c>
      <c r="BF73" s="66">
        <f t="shared" si="198"/>
        <v>0</v>
      </c>
      <c r="BG73" s="66">
        <f t="shared" si="198"/>
        <v>0</v>
      </c>
      <c r="BH73" s="66">
        <f t="shared" si="198"/>
        <v>0</v>
      </c>
      <c r="BI73" s="66">
        <f t="shared" si="198"/>
        <v>0</v>
      </c>
      <c r="BJ73" s="66">
        <f t="shared" si="198"/>
        <v>0</v>
      </c>
      <c r="BK73" s="66">
        <f t="shared" si="198"/>
        <v>0</v>
      </c>
      <c r="BL73" s="66">
        <f t="shared" si="198"/>
        <v>0</v>
      </c>
      <c r="BM73" s="66">
        <f t="shared" si="198"/>
        <v>0</v>
      </c>
      <c r="BN73" s="66">
        <f t="shared" si="198"/>
        <v>0</v>
      </c>
      <c r="BO73" s="66">
        <f t="shared" si="198"/>
        <v>0</v>
      </c>
      <c r="BP73" s="66">
        <f t="shared" si="198"/>
        <v>0</v>
      </c>
      <c r="BQ73" s="66"/>
      <c r="BR73" s="66"/>
      <c r="BS73" s="66">
        <f t="shared" si="161"/>
        <v>0</v>
      </c>
      <c r="BT73" s="66">
        <f t="shared" si="199"/>
        <v>2000000</v>
      </c>
      <c r="BU73" s="22">
        <f t="shared" si="190"/>
        <v>0.33333333333333331</v>
      </c>
      <c r="BV73" s="66">
        <f t="shared" si="163"/>
        <v>1000000</v>
      </c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>
        <f>+'[3]ABRIL 2016'!$H$1547</f>
        <v>1000000</v>
      </c>
      <c r="CQ73" s="22">
        <f t="shared" si="164"/>
        <v>0.66666666666666674</v>
      </c>
      <c r="CR73" s="66">
        <f t="shared" si="165"/>
        <v>2000000</v>
      </c>
      <c r="CS73" s="66">
        <f t="shared" si="166"/>
        <v>0</v>
      </c>
      <c r="CT73" s="66">
        <f t="shared" si="167"/>
        <v>0</v>
      </c>
      <c r="CU73" s="66">
        <f t="shared" si="168"/>
        <v>0</v>
      </c>
      <c r="CV73" s="66">
        <f t="shared" si="169"/>
        <v>0</v>
      </c>
      <c r="CW73" s="66">
        <f t="shared" si="170"/>
        <v>0</v>
      </c>
      <c r="CX73" s="66">
        <f t="shared" si="171"/>
        <v>0</v>
      </c>
      <c r="CY73" s="66">
        <f t="shared" si="172"/>
        <v>0</v>
      </c>
      <c r="CZ73" s="66">
        <f t="shared" si="200"/>
        <v>0</v>
      </c>
      <c r="DA73" s="66">
        <f t="shared" si="200"/>
        <v>0</v>
      </c>
      <c r="DB73" s="66">
        <f t="shared" si="200"/>
        <v>0</v>
      </c>
      <c r="DC73" s="66">
        <f t="shared" si="176"/>
        <v>0</v>
      </c>
      <c r="DD73" s="66">
        <f t="shared" si="177"/>
        <v>0</v>
      </c>
      <c r="DE73" s="66">
        <f t="shared" si="178"/>
        <v>0</v>
      </c>
      <c r="DF73" s="66">
        <f t="shared" si="201"/>
        <v>0</v>
      </c>
      <c r="DG73" s="66">
        <f t="shared" si="202"/>
        <v>0</v>
      </c>
      <c r="DH73" s="66">
        <f t="shared" si="203"/>
        <v>0</v>
      </c>
      <c r="DI73" s="66"/>
      <c r="DJ73" s="66">
        <f t="shared" si="204"/>
        <v>0</v>
      </c>
      <c r="DK73" s="74">
        <f t="shared" si="204"/>
        <v>0</v>
      </c>
      <c r="DL73" s="66">
        <f t="shared" si="204"/>
        <v>2000000</v>
      </c>
      <c r="DN73" s="5">
        <f t="shared" si="191"/>
        <v>3000000</v>
      </c>
      <c r="DO73" s="5">
        <f t="shared" si="192"/>
        <v>3000000</v>
      </c>
      <c r="DP73" s="5">
        <f t="shared" si="193"/>
        <v>3000000</v>
      </c>
    </row>
    <row r="74" spans="1:120" ht="33" customHeight="1" x14ac:dyDescent="0.25">
      <c r="A74" s="225"/>
      <c r="B74" s="235"/>
      <c r="C74" s="103" t="s">
        <v>154</v>
      </c>
      <c r="D74" s="69" t="s">
        <v>153</v>
      </c>
      <c r="E74" s="82">
        <v>520</v>
      </c>
      <c r="F74" s="67" t="s">
        <v>117</v>
      </c>
      <c r="G74" s="66">
        <f t="shared" si="153"/>
        <v>5000000</v>
      </c>
      <c r="H74" s="66"/>
      <c r="I74" s="39"/>
      <c r="J74" s="66"/>
      <c r="K74" s="66"/>
      <c r="L74" s="66">
        <v>5000000</v>
      </c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72"/>
      <c r="AC74" s="22">
        <f t="shared" si="188"/>
        <v>0</v>
      </c>
      <c r="AD74" s="66">
        <f t="shared" si="154"/>
        <v>0</v>
      </c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22">
        <f t="shared" si="189"/>
        <v>1</v>
      </c>
      <c r="AZ74" s="66">
        <f t="shared" si="155"/>
        <v>5000000</v>
      </c>
      <c r="BA74" s="66">
        <f t="shared" si="156"/>
        <v>0</v>
      </c>
      <c r="BB74" s="66">
        <f t="shared" si="157"/>
        <v>0</v>
      </c>
      <c r="BC74" s="66">
        <f t="shared" si="158"/>
        <v>0</v>
      </c>
      <c r="BD74" s="66">
        <f t="shared" si="159"/>
        <v>0</v>
      </c>
      <c r="BE74" s="66">
        <f t="shared" ref="BE74:BE90" si="205">+L74-AI74</f>
        <v>5000000</v>
      </c>
      <c r="BF74" s="66"/>
      <c r="BG74" s="66"/>
      <c r="BH74" s="66"/>
      <c r="BI74" s="66"/>
      <c r="BJ74" s="66"/>
      <c r="BK74" s="66">
        <f t="shared" ref="BK74:BK90" si="206">+R74-AO74</f>
        <v>0</v>
      </c>
      <c r="BL74" s="66">
        <f t="shared" ref="BL74:BL90" si="207">+S74-AP74</f>
        <v>0</v>
      </c>
      <c r="BM74" s="66">
        <f t="shared" ref="BM74:BM90" si="208">+T74-AQ74</f>
        <v>0</v>
      </c>
      <c r="BN74" s="66"/>
      <c r="BO74" s="66">
        <f t="shared" ref="BO74:BO90" si="209">+V74-AS74</f>
        <v>0</v>
      </c>
      <c r="BP74" s="66">
        <f t="shared" ref="BP74:BP90" si="210">+W74-AT74</f>
        <v>0</v>
      </c>
      <c r="BQ74" s="66"/>
      <c r="BR74" s="66"/>
      <c r="BS74" s="66">
        <f t="shared" si="161"/>
        <v>0</v>
      </c>
      <c r="BT74" s="66">
        <f t="shared" si="199"/>
        <v>0</v>
      </c>
      <c r="BU74" s="22">
        <f t="shared" si="190"/>
        <v>0</v>
      </c>
      <c r="BV74" s="66">
        <f t="shared" si="163"/>
        <v>0</v>
      </c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22">
        <f t="shared" si="164"/>
        <v>1</v>
      </c>
      <c r="CR74" s="66">
        <f t="shared" si="165"/>
        <v>5000000</v>
      </c>
      <c r="CS74" s="66">
        <f t="shared" ref="CS74:CS90" si="211">H74-BW74</f>
        <v>0</v>
      </c>
      <c r="CT74" s="66">
        <f t="shared" ref="CT74:CT90" si="212">I74-BX74</f>
        <v>0</v>
      </c>
      <c r="CU74" s="66">
        <f t="shared" ref="CU74:CU90" si="213">J74-BY74</f>
        <v>0</v>
      </c>
      <c r="CV74" s="66">
        <f t="shared" ref="CV74:CV90" si="214">K74-BZ74</f>
        <v>0</v>
      </c>
      <c r="CW74" s="66">
        <f t="shared" ref="CW74:CW90" si="215">L74-CA74</f>
        <v>5000000</v>
      </c>
      <c r="CX74" s="66"/>
      <c r="CY74" s="66"/>
      <c r="CZ74" s="66"/>
      <c r="DA74" s="66"/>
      <c r="DB74" s="66"/>
      <c r="DC74" s="66">
        <f t="shared" si="176"/>
        <v>0</v>
      </c>
      <c r="DD74" s="66">
        <f t="shared" si="177"/>
        <v>0</v>
      </c>
      <c r="DE74" s="66">
        <f t="shared" si="178"/>
        <v>0</v>
      </c>
      <c r="DF74" s="66">
        <f t="shared" si="201"/>
        <v>0</v>
      </c>
      <c r="DG74" s="66">
        <f t="shared" si="202"/>
        <v>0</v>
      </c>
      <c r="DH74" s="66">
        <f t="shared" si="203"/>
        <v>0</v>
      </c>
      <c r="DI74" s="66"/>
      <c r="DJ74" s="66"/>
      <c r="DK74" s="74"/>
      <c r="DL74" s="66">
        <f t="shared" ref="DL74:DL82" si="216">+AA74-CP74</f>
        <v>0</v>
      </c>
      <c r="DN74" s="5">
        <f t="shared" si="191"/>
        <v>5000000</v>
      </c>
      <c r="DO74" s="5">
        <f t="shared" si="192"/>
        <v>5000000</v>
      </c>
      <c r="DP74" s="5">
        <f t="shared" si="193"/>
        <v>5000000</v>
      </c>
    </row>
    <row r="75" spans="1:120" ht="33.75" customHeight="1" x14ac:dyDescent="0.25">
      <c r="A75" s="225"/>
      <c r="B75" s="235"/>
      <c r="C75" s="103" t="s">
        <v>152</v>
      </c>
      <c r="D75" s="69" t="s">
        <v>151</v>
      </c>
      <c r="E75" s="82">
        <v>520</v>
      </c>
      <c r="F75" s="67" t="s">
        <v>117</v>
      </c>
      <c r="G75" s="66">
        <f t="shared" si="153"/>
        <v>5000000</v>
      </c>
      <c r="H75" s="66"/>
      <c r="I75" s="39"/>
      <c r="J75" s="66"/>
      <c r="K75" s="66"/>
      <c r="L75" s="66">
        <v>5000000</v>
      </c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72"/>
      <c r="AC75" s="22">
        <f t="shared" si="188"/>
        <v>0</v>
      </c>
      <c r="AD75" s="66">
        <f t="shared" si="154"/>
        <v>0</v>
      </c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22">
        <f t="shared" si="189"/>
        <v>1</v>
      </c>
      <c r="AZ75" s="66">
        <f t="shared" si="155"/>
        <v>5000000</v>
      </c>
      <c r="BA75" s="66">
        <f t="shared" si="156"/>
        <v>0</v>
      </c>
      <c r="BB75" s="66">
        <f t="shared" si="157"/>
        <v>0</v>
      </c>
      <c r="BC75" s="66">
        <f t="shared" si="158"/>
        <v>0</v>
      </c>
      <c r="BD75" s="66">
        <f t="shared" si="159"/>
        <v>0</v>
      </c>
      <c r="BE75" s="66">
        <f t="shared" si="205"/>
        <v>5000000</v>
      </c>
      <c r="BF75" s="66"/>
      <c r="BG75" s="66"/>
      <c r="BH75" s="66"/>
      <c r="BI75" s="66"/>
      <c r="BJ75" s="66"/>
      <c r="BK75" s="66">
        <f t="shared" si="206"/>
        <v>0</v>
      </c>
      <c r="BL75" s="66">
        <f t="shared" si="207"/>
        <v>0</v>
      </c>
      <c r="BM75" s="66">
        <f t="shared" si="208"/>
        <v>0</v>
      </c>
      <c r="BN75" s="66"/>
      <c r="BO75" s="66">
        <f t="shared" si="209"/>
        <v>0</v>
      </c>
      <c r="BP75" s="66">
        <f t="shared" si="210"/>
        <v>0</v>
      </c>
      <c r="BQ75" s="66"/>
      <c r="BR75" s="66"/>
      <c r="BS75" s="66">
        <f t="shared" si="161"/>
        <v>0</v>
      </c>
      <c r="BT75" s="66">
        <f t="shared" si="199"/>
        <v>0</v>
      </c>
      <c r="BU75" s="22">
        <f t="shared" si="190"/>
        <v>0</v>
      </c>
      <c r="BV75" s="66">
        <f t="shared" si="163"/>
        <v>0</v>
      </c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22">
        <f t="shared" si="164"/>
        <v>1</v>
      </c>
      <c r="CR75" s="66">
        <f t="shared" si="165"/>
        <v>5000000</v>
      </c>
      <c r="CS75" s="66">
        <f t="shared" si="211"/>
        <v>0</v>
      </c>
      <c r="CT75" s="66">
        <f t="shared" si="212"/>
        <v>0</v>
      </c>
      <c r="CU75" s="66">
        <f t="shared" si="213"/>
        <v>0</v>
      </c>
      <c r="CV75" s="66">
        <f t="shared" si="214"/>
        <v>0</v>
      </c>
      <c r="CW75" s="66">
        <f t="shared" si="215"/>
        <v>5000000</v>
      </c>
      <c r="CX75" s="66"/>
      <c r="CY75" s="66"/>
      <c r="CZ75" s="66"/>
      <c r="DA75" s="66"/>
      <c r="DB75" s="66"/>
      <c r="DC75" s="66">
        <f t="shared" si="176"/>
        <v>0</v>
      </c>
      <c r="DD75" s="66">
        <f t="shared" si="177"/>
        <v>0</v>
      </c>
      <c r="DE75" s="66">
        <f t="shared" si="178"/>
        <v>0</v>
      </c>
      <c r="DF75" s="66">
        <f t="shared" si="201"/>
        <v>0</v>
      </c>
      <c r="DG75" s="66">
        <f t="shared" si="202"/>
        <v>0</v>
      </c>
      <c r="DH75" s="66">
        <f t="shared" si="203"/>
        <v>0</v>
      </c>
      <c r="DI75" s="66"/>
      <c r="DJ75" s="66"/>
      <c r="DK75" s="74"/>
      <c r="DL75" s="66">
        <f t="shared" si="216"/>
        <v>0</v>
      </c>
      <c r="DN75" s="5">
        <f t="shared" si="191"/>
        <v>5000000</v>
      </c>
      <c r="DO75" s="5">
        <f t="shared" si="192"/>
        <v>5000000</v>
      </c>
      <c r="DP75" s="5">
        <f t="shared" si="193"/>
        <v>5000000</v>
      </c>
    </row>
    <row r="76" spans="1:120" ht="24.75" customHeight="1" x14ac:dyDescent="0.25">
      <c r="A76" s="225"/>
      <c r="B76" s="235"/>
      <c r="C76" s="103" t="s">
        <v>150</v>
      </c>
      <c r="D76" s="69" t="s">
        <v>149</v>
      </c>
      <c r="E76" s="82">
        <v>520</v>
      </c>
      <c r="F76" s="67" t="s">
        <v>117</v>
      </c>
      <c r="G76" s="66">
        <f t="shared" si="153"/>
        <v>15000000</v>
      </c>
      <c r="H76" s="66"/>
      <c r="I76" s="39"/>
      <c r="J76" s="66"/>
      <c r="K76" s="66"/>
      <c r="L76" s="66">
        <f>5000000+10000000</f>
        <v>15000000</v>
      </c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72"/>
      <c r="AC76" s="22">
        <f t="shared" si="188"/>
        <v>0.92977500000000002</v>
      </c>
      <c r="AD76" s="66">
        <f t="shared" si="154"/>
        <v>13946625</v>
      </c>
      <c r="AE76" s="66"/>
      <c r="AF76" s="66"/>
      <c r="AG76" s="66"/>
      <c r="AH76" s="66"/>
      <c r="AI76" s="66">
        <f>+'[3]ABRIL 2016'!$G$1562</f>
        <v>13946625</v>
      </c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22">
        <f t="shared" si="189"/>
        <v>7.0224999999999982E-2</v>
      </c>
      <c r="AZ76" s="66">
        <f t="shared" si="155"/>
        <v>1053375</v>
      </c>
      <c r="BA76" s="66">
        <f t="shared" si="156"/>
        <v>0</v>
      </c>
      <c r="BB76" s="66">
        <f t="shared" si="157"/>
        <v>0</v>
      </c>
      <c r="BC76" s="66">
        <f t="shared" si="158"/>
        <v>0</v>
      </c>
      <c r="BD76" s="66">
        <f t="shared" si="159"/>
        <v>0</v>
      </c>
      <c r="BE76" s="66">
        <f t="shared" si="205"/>
        <v>1053375</v>
      </c>
      <c r="BF76" s="66"/>
      <c r="BG76" s="66"/>
      <c r="BH76" s="66"/>
      <c r="BI76" s="66"/>
      <c r="BJ76" s="66"/>
      <c r="BK76" s="66">
        <f t="shared" si="206"/>
        <v>0</v>
      </c>
      <c r="BL76" s="66">
        <f t="shared" si="207"/>
        <v>0</v>
      </c>
      <c r="BM76" s="66">
        <f t="shared" si="208"/>
        <v>0</v>
      </c>
      <c r="BN76" s="66">
        <f t="shared" ref="BN76:BN90" si="217">+U76-AR76</f>
        <v>0</v>
      </c>
      <c r="BO76" s="66">
        <f t="shared" si="209"/>
        <v>0</v>
      </c>
      <c r="BP76" s="66">
        <f t="shared" si="210"/>
        <v>0</v>
      </c>
      <c r="BQ76" s="66"/>
      <c r="BR76" s="66"/>
      <c r="BS76" s="66">
        <f t="shared" si="161"/>
        <v>0</v>
      </c>
      <c r="BT76" s="66">
        <f t="shared" si="199"/>
        <v>0</v>
      </c>
      <c r="BU76" s="22">
        <f t="shared" si="190"/>
        <v>0.92977500000000002</v>
      </c>
      <c r="BV76" s="66">
        <f t="shared" si="163"/>
        <v>13946625</v>
      </c>
      <c r="BW76" s="66"/>
      <c r="BX76" s="66"/>
      <c r="BY76" s="66"/>
      <c r="BZ76" s="66"/>
      <c r="CA76" s="66">
        <v>13946625</v>
      </c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22">
        <f t="shared" si="164"/>
        <v>7.0224999999999982E-2</v>
      </c>
      <c r="CR76" s="66">
        <f t="shared" si="165"/>
        <v>1053375</v>
      </c>
      <c r="CS76" s="66">
        <f t="shared" si="211"/>
        <v>0</v>
      </c>
      <c r="CT76" s="66">
        <f t="shared" si="212"/>
        <v>0</v>
      </c>
      <c r="CU76" s="66">
        <f t="shared" si="213"/>
        <v>0</v>
      </c>
      <c r="CV76" s="66">
        <f t="shared" si="214"/>
        <v>0</v>
      </c>
      <c r="CW76" s="66">
        <f t="shared" si="215"/>
        <v>1053375</v>
      </c>
      <c r="CX76" s="66"/>
      <c r="CY76" s="66"/>
      <c r="CZ76" s="66"/>
      <c r="DA76" s="66"/>
      <c r="DB76" s="66"/>
      <c r="DC76" s="66">
        <f t="shared" si="176"/>
        <v>0</v>
      </c>
      <c r="DD76" s="66">
        <f t="shared" si="177"/>
        <v>0</v>
      </c>
      <c r="DE76" s="66">
        <f t="shared" si="178"/>
        <v>0</v>
      </c>
      <c r="DF76" s="66">
        <f t="shared" si="201"/>
        <v>0</v>
      </c>
      <c r="DG76" s="66">
        <f t="shared" si="202"/>
        <v>0</v>
      </c>
      <c r="DH76" s="66">
        <f t="shared" si="203"/>
        <v>0</v>
      </c>
      <c r="DI76" s="66"/>
      <c r="DJ76" s="66"/>
      <c r="DK76" s="74"/>
      <c r="DL76" s="66">
        <f t="shared" si="216"/>
        <v>0</v>
      </c>
      <c r="DN76" s="5">
        <f t="shared" si="191"/>
        <v>15000000</v>
      </c>
      <c r="DO76" s="5">
        <f t="shared" si="192"/>
        <v>15000000</v>
      </c>
      <c r="DP76" s="5">
        <f t="shared" si="193"/>
        <v>15000000</v>
      </c>
    </row>
    <row r="77" spans="1:120" ht="27.75" customHeight="1" x14ac:dyDescent="0.25">
      <c r="A77" s="225"/>
      <c r="B77" s="236"/>
      <c r="C77" s="103" t="s">
        <v>148</v>
      </c>
      <c r="D77" s="69" t="s">
        <v>147</v>
      </c>
      <c r="E77" s="82">
        <v>520</v>
      </c>
      <c r="F77" s="67" t="s">
        <v>117</v>
      </c>
      <c r="G77" s="66">
        <f t="shared" si="153"/>
        <v>5000000</v>
      </c>
      <c r="H77" s="66"/>
      <c r="I77" s="39"/>
      <c r="J77" s="66"/>
      <c r="K77" s="66"/>
      <c r="L77" s="66">
        <v>5000000</v>
      </c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72"/>
      <c r="AC77" s="22">
        <f t="shared" si="188"/>
        <v>0.40422279999999999</v>
      </c>
      <c r="AD77" s="66">
        <f t="shared" si="154"/>
        <v>2021114</v>
      </c>
      <c r="AE77" s="66"/>
      <c r="AF77" s="66"/>
      <c r="AG77" s="66"/>
      <c r="AH77" s="66"/>
      <c r="AI77" s="66">
        <f>+'[3]ABRIL 2016'!$O$1570</f>
        <v>2021114</v>
      </c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22">
        <f t="shared" si="189"/>
        <v>0.59577720000000001</v>
      </c>
      <c r="AZ77" s="66">
        <f t="shared" si="155"/>
        <v>2978886</v>
      </c>
      <c r="BA77" s="66">
        <f t="shared" si="156"/>
        <v>0</v>
      </c>
      <c r="BB77" s="66">
        <f t="shared" si="157"/>
        <v>0</v>
      </c>
      <c r="BC77" s="66">
        <f t="shared" si="158"/>
        <v>0</v>
      </c>
      <c r="BD77" s="66">
        <f t="shared" si="159"/>
        <v>0</v>
      </c>
      <c r="BE77" s="66">
        <f t="shared" si="205"/>
        <v>2978886</v>
      </c>
      <c r="BF77" s="66"/>
      <c r="BG77" s="66"/>
      <c r="BH77" s="66"/>
      <c r="BI77" s="66"/>
      <c r="BJ77" s="66"/>
      <c r="BK77" s="66">
        <f t="shared" si="206"/>
        <v>0</v>
      </c>
      <c r="BL77" s="66">
        <f t="shared" si="207"/>
        <v>0</v>
      </c>
      <c r="BM77" s="66">
        <f t="shared" si="208"/>
        <v>0</v>
      </c>
      <c r="BN77" s="66">
        <f t="shared" si="217"/>
        <v>0</v>
      </c>
      <c r="BO77" s="66">
        <f t="shared" si="209"/>
        <v>0</v>
      </c>
      <c r="BP77" s="66">
        <f t="shared" si="210"/>
        <v>0</v>
      </c>
      <c r="BQ77" s="66"/>
      <c r="BR77" s="66"/>
      <c r="BS77" s="66">
        <f t="shared" si="161"/>
        <v>0</v>
      </c>
      <c r="BT77" s="66">
        <f t="shared" si="199"/>
        <v>0</v>
      </c>
      <c r="BU77" s="22">
        <f t="shared" si="190"/>
        <v>0.40422279999999999</v>
      </c>
      <c r="BV77" s="66">
        <f t="shared" si="163"/>
        <v>2021114</v>
      </c>
      <c r="BW77" s="66"/>
      <c r="BX77" s="66"/>
      <c r="BY77" s="66"/>
      <c r="BZ77" s="66"/>
      <c r="CA77" s="66">
        <f>+'[3]ABRIL 2016'!$H$1568</f>
        <v>2021114</v>
      </c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22">
        <f t="shared" si="164"/>
        <v>0.59577720000000001</v>
      </c>
      <c r="CR77" s="66">
        <f t="shared" si="165"/>
        <v>2978886</v>
      </c>
      <c r="CS77" s="66">
        <f t="shared" si="211"/>
        <v>0</v>
      </c>
      <c r="CT77" s="66">
        <f t="shared" si="212"/>
        <v>0</v>
      </c>
      <c r="CU77" s="66">
        <f t="shared" si="213"/>
        <v>0</v>
      </c>
      <c r="CV77" s="66">
        <f t="shared" si="214"/>
        <v>0</v>
      </c>
      <c r="CW77" s="66">
        <f t="shared" si="215"/>
        <v>2978886</v>
      </c>
      <c r="CX77" s="66"/>
      <c r="CY77" s="66"/>
      <c r="CZ77" s="66"/>
      <c r="DA77" s="66"/>
      <c r="DB77" s="66"/>
      <c r="DC77" s="66">
        <f t="shared" si="176"/>
        <v>0</v>
      </c>
      <c r="DD77" s="66">
        <f t="shared" si="177"/>
        <v>0</v>
      </c>
      <c r="DE77" s="66">
        <f t="shared" si="178"/>
        <v>0</v>
      </c>
      <c r="DF77" s="66">
        <f t="shared" si="201"/>
        <v>0</v>
      </c>
      <c r="DG77" s="66">
        <f t="shared" si="202"/>
        <v>0</v>
      </c>
      <c r="DH77" s="66">
        <f t="shared" si="203"/>
        <v>0</v>
      </c>
      <c r="DI77" s="66"/>
      <c r="DJ77" s="66"/>
      <c r="DK77" s="74"/>
      <c r="DL77" s="66">
        <f t="shared" si="216"/>
        <v>0</v>
      </c>
      <c r="DN77" s="5">
        <f t="shared" si="191"/>
        <v>5000000</v>
      </c>
      <c r="DO77" s="5">
        <f t="shared" si="192"/>
        <v>5000000</v>
      </c>
      <c r="DP77" s="5">
        <f t="shared" si="193"/>
        <v>5000000</v>
      </c>
    </row>
    <row r="78" spans="1:120" ht="44.25" customHeight="1" x14ac:dyDescent="0.25">
      <c r="A78" s="225"/>
      <c r="B78" s="215" t="s">
        <v>146</v>
      </c>
      <c r="C78" s="103" t="s">
        <v>145</v>
      </c>
      <c r="D78" s="69" t="s">
        <v>144</v>
      </c>
      <c r="E78" s="82">
        <v>520</v>
      </c>
      <c r="F78" s="67" t="s">
        <v>117</v>
      </c>
      <c r="G78" s="66">
        <f t="shared" si="153"/>
        <v>10000000</v>
      </c>
      <c r="H78" s="66"/>
      <c r="I78" s="39"/>
      <c r="J78" s="66"/>
      <c r="K78" s="66"/>
      <c r="L78" s="66">
        <v>10000000</v>
      </c>
      <c r="M78" s="66"/>
      <c r="N78" s="66"/>
      <c r="O78" s="66"/>
      <c r="P78" s="66"/>
      <c r="Q78" s="66"/>
      <c r="R78" s="66"/>
      <c r="S78" s="66"/>
      <c r="T78" s="105"/>
      <c r="U78" s="66"/>
      <c r="V78" s="66"/>
      <c r="W78" s="66"/>
      <c r="X78" s="66"/>
      <c r="Y78" s="66"/>
      <c r="Z78" s="66"/>
      <c r="AA78" s="66"/>
      <c r="AB78" s="72"/>
      <c r="AC78" s="22">
        <f t="shared" si="188"/>
        <v>0.38800000000000001</v>
      </c>
      <c r="AD78" s="66">
        <f t="shared" si="154"/>
        <v>3880000</v>
      </c>
      <c r="AE78" s="66"/>
      <c r="AF78" s="66"/>
      <c r="AG78" s="66"/>
      <c r="AH78" s="66"/>
      <c r="AI78" s="66">
        <f>+'[1]MAYO 2016'!$O$1817</f>
        <v>3880000</v>
      </c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22">
        <f t="shared" si="189"/>
        <v>0.61199999999999999</v>
      </c>
      <c r="AZ78" s="66">
        <f t="shared" si="155"/>
        <v>6120000</v>
      </c>
      <c r="BA78" s="66">
        <f t="shared" si="156"/>
        <v>0</v>
      </c>
      <c r="BB78" s="66">
        <f t="shared" si="157"/>
        <v>0</v>
      </c>
      <c r="BC78" s="66">
        <f t="shared" si="158"/>
        <v>0</v>
      </c>
      <c r="BD78" s="66">
        <f t="shared" si="159"/>
        <v>0</v>
      </c>
      <c r="BE78" s="66">
        <f t="shared" si="205"/>
        <v>6120000</v>
      </c>
      <c r="BF78" s="66">
        <f t="shared" ref="BF78:BF90" si="218">+M78-AJ78</f>
        <v>0</v>
      </c>
      <c r="BG78" s="66">
        <f t="shared" ref="BG78:BG90" si="219">+N78-AK78</f>
        <v>0</v>
      </c>
      <c r="BH78" s="66">
        <f t="shared" ref="BH78:BH90" si="220">+O78-AL78</f>
        <v>0</v>
      </c>
      <c r="BI78" s="66">
        <f t="shared" ref="BI78:BI90" si="221">+P78-AM78</f>
        <v>0</v>
      </c>
      <c r="BJ78" s="66">
        <f t="shared" ref="BJ78:BJ90" si="222">+Q78-AN78</f>
        <v>0</v>
      </c>
      <c r="BK78" s="66">
        <f t="shared" si="206"/>
        <v>0</v>
      </c>
      <c r="BL78" s="66">
        <f t="shared" si="207"/>
        <v>0</v>
      </c>
      <c r="BM78" s="66">
        <f t="shared" si="208"/>
        <v>0</v>
      </c>
      <c r="BN78" s="66">
        <f t="shared" si="217"/>
        <v>0</v>
      </c>
      <c r="BO78" s="66">
        <f t="shared" si="209"/>
        <v>0</v>
      </c>
      <c r="BP78" s="66">
        <f t="shared" si="210"/>
        <v>0</v>
      </c>
      <c r="BQ78" s="66"/>
      <c r="BR78" s="66"/>
      <c r="BS78" s="66">
        <f t="shared" si="161"/>
        <v>0</v>
      </c>
      <c r="BT78" s="66">
        <f t="shared" si="199"/>
        <v>0</v>
      </c>
      <c r="BU78" s="22">
        <f t="shared" si="190"/>
        <v>0</v>
      </c>
      <c r="BV78" s="66">
        <f t="shared" si="163"/>
        <v>0</v>
      </c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22">
        <f t="shared" si="164"/>
        <v>1</v>
      </c>
      <c r="CR78" s="66">
        <f t="shared" si="165"/>
        <v>10000000</v>
      </c>
      <c r="CS78" s="66">
        <f t="shared" si="211"/>
        <v>0</v>
      </c>
      <c r="CT78" s="66">
        <f t="shared" si="212"/>
        <v>0</v>
      </c>
      <c r="CU78" s="66">
        <f t="shared" si="213"/>
        <v>0</v>
      </c>
      <c r="CV78" s="66">
        <f t="shared" si="214"/>
        <v>0</v>
      </c>
      <c r="CW78" s="66">
        <f t="shared" si="215"/>
        <v>10000000</v>
      </c>
      <c r="CX78" s="66">
        <f t="shared" ref="CX78:CX90" si="223">M78-CB78</f>
        <v>0</v>
      </c>
      <c r="CY78" s="66">
        <f t="shared" ref="CY78:CY90" si="224">N78-CC78</f>
        <v>0</v>
      </c>
      <c r="CZ78" s="66">
        <f t="shared" ref="CZ78:DB82" si="225">+O78-CD78</f>
        <v>0</v>
      </c>
      <c r="DA78" s="66">
        <f t="shared" si="225"/>
        <v>0</v>
      </c>
      <c r="DB78" s="66">
        <f t="shared" si="225"/>
        <v>0</v>
      </c>
      <c r="DC78" s="66">
        <f t="shared" si="176"/>
        <v>0</v>
      </c>
      <c r="DD78" s="66">
        <f t="shared" si="177"/>
        <v>0</v>
      </c>
      <c r="DE78" s="66">
        <f t="shared" si="178"/>
        <v>0</v>
      </c>
      <c r="DF78" s="66">
        <f t="shared" si="201"/>
        <v>0</v>
      </c>
      <c r="DG78" s="66">
        <f t="shared" si="202"/>
        <v>0</v>
      </c>
      <c r="DH78" s="66">
        <f t="shared" si="203"/>
        <v>0</v>
      </c>
      <c r="DI78" s="66"/>
      <c r="DJ78" s="66">
        <f t="shared" ref="DJ78:DK82" si="226">+Y78-CN78</f>
        <v>0</v>
      </c>
      <c r="DK78" s="74">
        <f t="shared" si="226"/>
        <v>0</v>
      </c>
      <c r="DL78" s="66">
        <f t="shared" si="216"/>
        <v>0</v>
      </c>
      <c r="DN78" s="5">
        <f t="shared" si="191"/>
        <v>10000000</v>
      </c>
      <c r="DO78" s="5">
        <f t="shared" si="192"/>
        <v>10000000</v>
      </c>
      <c r="DP78" s="5">
        <f t="shared" si="193"/>
        <v>10000000</v>
      </c>
    </row>
    <row r="79" spans="1:120" ht="30.75" customHeight="1" x14ac:dyDescent="0.25">
      <c r="A79" s="225"/>
      <c r="B79" s="217"/>
      <c r="C79" s="103" t="s">
        <v>143</v>
      </c>
      <c r="D79" s="69" t="s">
        <v>142</v>
      </c>
      <c r="E79" s="82">
        <v>520</v>
      </c>
      <c r="F79" s="67" t="s">
        <v>117</v>
      </c>
      <c r="G79" s="66">
        <f t="shared" si="153"/>
        <v>10000000</v>
      </c>
      <c r="H79" s="66"/>
      <c r="I79" s="39"/>
      <c r="J79" s="39"/>
      <c r="K79" s="39"/>
      <c r="L79" s="66">
        <v>10000000</v>
      </c>
      <c r="M79" s="39"/>
      <c r="N79" s="39"/>
      <c r="O79" s="39"/>
      <c r="P79" s="39"/>
      <c r="Q79" s="39"/>
      <c r="R79" s="21"/>
      <c r="S79" s="39"/>
      <c r="T79" s="105"/>
      <c r="U79" s="39"/>
      <c r="V79" s="39"/>
      <c r="W79" s="39"/>
      <c r="X79" s="39"/>
      <c r="Y79" s="39"/>
      <c r="Z79" s="39"/>
      <c r="AA79" s="107"/>
      <c r="AB79" s="72"/>
      <c r="AC79" s="22">
        <f t="shared" si="188"/>
        <v>0</v>
      </c>
      <c r="AD79" s="66">
        <f t="shared" si="154"/>
        <v>0</v>
      </c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22">
        <f t="shared" si="189"/>
        <v>1</v>
      </c>
      <c r="AZ79" s="66">
        <f t="shared" si="155"/>
        <v>10000000</v>
      </c>
      <c r="BA79" s="66">
        <f t="shared" si="156"/>
        <v>0</v>
      </c>
      <c r="BB79" s="66">
        <f t="shared" si="157"/>
        <v>0</v>
      </c>
      <c r="BC79" s="66">
        <f t="shared" si="158"/>
        <v>0</v>
      </c>
      <c r="BD79" s="66">
        <f t="shared" si="159"/>
        <v>0</v>
      </c>
      <c r="BE79" s="66">
        <f t="shared" si="205"/>
        <v>10000000</v>
      </c>
      <c r="BF79" s="66">
        <f t="shared" si="218"/>
        <v>0</v>
      </c>
      <c r="BG79" s="66">
        <f t="shared" si="219"/>
        <v>0</v>
      </c>
      <c r="BH79" s="66">
        <f t="shared" si="220"/>
        <v>0</v>
      </c>
      <c r="BI79" s="66">
        <f t="shared" si="221"/>
        <v>0</v>
      </c>
      <c r="BJ79" s="66">
        <f t="shared" si="222"/>
        <v>0</v>
      </c>
      <c r="BK79" s="66">
        <f t="shared" si="206"/>
        <v>0</v>
      </c>
      <c r="BL79" s="66">
        <f t="shared" si="207"/>
        <v>0</v>
      </c>
      <c r="BM79" s="66">
        <f t="shared" si="208"/>
        <v>0</v>
      </c>
      <c r="BN79" s="66">
        <f t="shared" si="217"/>
        <v>0</v>
      </c>
      <c r="BO79" s="66">
        <f t="shared" si="209"/>
        <v>0</v>
      </c>
      <c r="BP79" s="66">
        <f t="shared" si="210"/>
        <v>0</v>
      </c>
      <c r="BQ79" s="66"/>
      <c r="BR79" s="66"/>
      <c r="BS79" s="66">
        <f t="shared" si="161"/>
        <v>0</v>
      </c>
      <c r="BT79" s="66">
        <f t="shared" si="199"/>
        <v>0</v>
      </c>
      <c r="BU79" s="22">
        <f t="shared" si="190"/>
        <v>0</v>
      </c>
      <c r="BV79" s="66">
        <f t="shared" si="163"/>
        <v>0</v>
      </c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22">
        <f t="shared" si="164"/>
        <v>1</v>
      </c>
      <c r="CR79" s="66">
        <f t="shared" si="165"/>
        <v>10000000</v>
      </c>
      <c r="CS79" s="66">
        <f t="shared" si="211"/>
        <v>0</v>
      </c>
      <c r="CT79" s="66">
        <f t="shared" si="212"/>
        <v>0</v>
      </c>
      <c r="CU79" s="66">
        <f t="shared" si="213"/>
        <v>0</v>
      </c>
      <c r="CV79" s="66">
        <f t="shared" si="214"/>
        <v>0</v>
      </c>
      <c r="CW79" s="66">
        <f t="shared" si="215"/>
        <v>10000000</v>
      </c>
      <c r="CX79" s="66">
        <f t="shared" si="223"/>
        <v>0</v>
      </c>
      <c r="CY79" s="66">
        <f t="shared" si="224"/>
        <v>0</v>
      </c>
      <c r="CZ79" s="66">
        <f t="shared" si="225"/>
        <v>0</v>
      </c>
      <c r="DA79" s="66">
        <f t="shared" si="225"/>
        <v>0</v>
      </c>
      <c r="DB79" s="66">
        <f t="shared" si="225"/>
        <v>0</v>
      </c>
      <c r="DC79" s="66">
        <f t="shared" si="176"/>
        <v>0</v>
      </c>
      <c r="DD79" s="66">
        <f t="shared" si="177"/>
        <v>0</v>
      </c>
      <c r="DE79" s="66">
        <f t="shared" si="178"/>
        <v>0</v>
      </c>
      <c r="DF79" s="66">
        <f t="shared" si="201"/>
        <v>0</v>
      </c>
      <c r="DG79" s="66">
        <f t="shared" si="202"/>
        <v>0</v>
      </c>
      <c r="DH79" s="66">
        <f t="shared" si="203"/>
        <v>0</v>
      </c>
      <c r="DI79" s="66"/>
      <c r="DJ79" s="66">
        <f t="shared" si="226"/>
        <v>0</v>
      </c>
      <c r="DK79" s="74">
        <f t="shared" si="226"/>
        <v>0</v>
      </c>
      <c r="DL79" s="66">
        <f t="shared" si="216"/>
        <v>0</v>
      </c>
      <c r="DN79" s="5">
        <f t="shared" si="191"/>
        <v>10000000</v>
      </c>
      <c r="DO79" s="5">
        <f t="shared" si="192"/>
        <v>10000000</v>
      </c>
      <c r="DP79" s="5">
        <f t="shared" si="193"/>
        <v>10000000</v>
      </c>
    </row>
    <row r="80" spans="1:120" ht="49.5" customHeight="1" x14ac:dyDescent="0.25">
      <c r="A80" s="225"/>
      <c r="B80" s="215" t="s">
        <v>141</v>
      </c>
      <c r="C80" s="103" t="s">
        <v>140</v>
      </c>
      <c r="D80" s="108" t="s">
        <v>139</v>
      </c>
      <c r="E80" s="82">
        <v>520</v>
      </c>
      <c r="F80" s="104" t="s">
        <v>117</v>
      </c>
      <c r="G80" s="66">
        <f t="shared" si="153"/>
        <v>35000000</v>
      </c>
      <c r="H80" s="66"/>
      <c r="I80" s="39"/>
      <c r="J80" s="39"/>
      <c r="K80" s="39"/>
      <c r="L80" s="105">
        <v>10000000</v>
      </c>
      <c r="M80" s="39"/>
      <c r="N80" s="39"/>
      <c r="O80" s="39"/>
      <c r="P80" s="39"/>
      <c r="Q80" s="39"/>
      <c r="R80" s="21"/>
      <c r="S80" s="39"/>
      <c r="T80" s="105">
        <v>25000000</v>
      </c>
      <c r="U80" s="39"/>
      <c r="V80" s="39"/>
      <c r="W80" s="39"/>
      <c r="X80" s="39"/>
      <c r="Y80" s="39"/>
      <c r="Z80" s="39"/>
      <c r="AA80" s="107"/>
      <c r="AB80" s="72"/>
      <c r="AC80" s="22">
        <f t="shared" si="188"/>
        <v>0.2857142857142857</v>
      </c>
      <c r="AD80" s="66">
        <f t="shared" si="154"/>
        <v>10000000</v>
      </c>
      <c r="AE80" s="66"/>
      <c r="AF80" s="66"/>
      <c r="AG80" s="66"/>
      <c r="AH80" s="66"/>
      <c r="AI80" s="66">
        <f>+'[4]ENERO 2016'!$O$816</f>
        <v>10000000</v>
      </c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22">
        <f t="shared" si="189"/>
        <v>0.7142857142857143</v>
      </c>
      <c r="AZ80" s="66">
        <f t="shared" si="155"/>
        <v>25000000</v>
      </c>
      <c r="BA80" s="66">
        <f t="shared" si="156"/>
        <v>0</v>
      </c>
      <c r="BB80" s="66">
        <f t="shared" si="157"/>
        <v>0</v>
      </c>
      <c r="BC80" s="66">
        <f t="shared" si="158"/>
        <v>0</v>
      </c>
      <c r="BD80" s="66">
        <f t="shared" si="159"/>
        <v>0</v>
      </c>
      <c r="BE80" s="66">
        <f t="shared" si="205"/>
        <v>0</v>
      </c>
      <c r="BF80" s="66">
        <f t="shared" si="218"/>
        <v>0</v>
      </c>
      <c r="BG80" s="66">
        <f t="shared" si="219"/>
        <v>0</v>
      </c>
      <c r="BH80" s="66">
        <f t="shared" si="220"/>
        <v>0</v>
      </c>
      <c r="BI80" s="66">
        <f t="shared" si="221"/>
        <v>0</v>
      </c>
      <c r="BJ80" s="66">
        <f t="shared" si="222"/>
        <v>0</v>
      </c>
      <c r="BK80" s="66">
        <f t="shared" si="206"/>
        <v>0</v>
      </c>
      <c r="BL80" s="66">
        <f t="shared" si="207"/>
        <v>0</v>
      </c>
      <c r="BM80" s="66">
        <f t="shared" si="208"/>
        <v>25000000</v>
      </c>
      <c r="BN80" s="66">
        <f t="shared" si="217"/>
        <v>0</v>
      </c>
      <c r="BO80" s="66">
        <f t="shared" si="209"/>
        <v>0</v>
      </c>
      <c r="BP80" s="66">
        <f t="shared" si="210"/>
        <v>0</v>
      </c>
      <c r="BQ80" s="66"/>
      <c r="BR80" s="66"/>
      <c r="BS80" s="66">
        <f t="shared" si="161"/>
        <v>0</v>
      </c>
      <c r="BT80" s="66">
        <f t="shared" si="199"/>
        <v>0</v>
      </c>
      <c r="BU80" s="22">
        <f t="shared" si="190"/>
        <v>0.2857142857142857</v>
      </c>
      <c r="BV80" s="66">
        <f t="shared" si="163"/>
        <v>10000000</v>
      </c>
      <c r="BW80" s="66"/>
      <c r="BX80" s="66"/>
      <c r="BY80" s="66"/>
      <c r="BZ80" s="66"/>
      <c r="CA80" s="66">
        <v>10000000</v>
      </c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22">
        <f t="shared" si="164"/>
        <v>0.7142857142857143</v>
      </c>
      <c r="CR80" s="66">
        <f t="shared" si="165"/>
        <v>25000000</v>
      </c>
      <c r="CS80" s="66">
        <f t="shared" si="211"/>
        <v>0</v>
      </c>
      <c r="CT80" s="66">
        <f t="shared" si="212"/>
        <v>0</v>
      </c>
      <c r="CU80" s="66">
        <f t="shared" si="213"/>
        <v>0</v>
      </c>
      <c r="CV80" s="66">
        <f t="shared" si="214"/>
        <v>0</v>
      </c>
      <c r="CW80" s="66">
        <f t="shared" si="215"/>
        <v>0</v>
      </c>
      <c r="CX80" s="66">
        <f t="shared" si="223"/>
        <v>0</v>
      </c>
      <c r="CY80" s="66">
        <f t="shared" si="224"/>
        <v>0</v>
      </c>
      <c r="CZ80" s="66">
        <f t="shared" si="225"/>
        <v>0</v>
      </c>
      <c r="DA80" s="66">
        <f t="shared" si="225"/>
        <v>0</v>
      </c>
      <c r="DB80" s="66">
        <f t="shared" si="225"/>
        <v>0</v>
      </c>
      <c r="DC80" s="66">
        <f t="shared" si="176"/>
        <v>0</v>
      </c>
      <c r="DD80" s="66">
        <f t="shared" si="177"/>
        <v>0</v>
      </c>
      <c r="DE80" s="66">
        <f t="shared" si="178"/>
        <v>25000000</v>
      </c>
      <c r="DF80" s="66">
        <f t="shared" si="201"/>
        <v>0</v>
      </c>
      <c r="DG80" s="66">
        <f t="shared" si="202"/>
        <v>0</v>
      </c>
      <c r="DH80" s="66">
        <f t="shared" si="203"/>
        <v>0</v>
      </c>
      <c r="DI80" s="66"/>
      <c r="DJ80" s="66">
        <f t="shared" si="226"/>
        <v>0</v>
      </c>
      <c r="DK80" s="74">
        <f t="shared" si="226"/>
        <v>0</v>
      </c>
      <c r="DL80" s="66">
        <f t="shared" si="216"/>
        <v>0</v>
      </c>
      <c r="DN80" s="5">
        <f t="shared" si="191"/>
        <v>35000000</v>
      </c>
      <c r="DO80" s="5">
        <f t="shared" si="192"/>
        <v>35000000</v>
      </c>
      <c r="DP80" s="5">
        <f t="shared" si="193"/>
        <v>35000000</v>
      </c>
    </row>
    <row r="81" spans="1:120" ht="27.75" customHeight="1" x14ac:dyDescent="0.25">
      <c r="A81" s="225"/>
      <c r="B81" s="216"/>
      <c r="C81" s="103" t="s">
        <v>138</v>
      </c>
      <c r="D81" s="108" t="s">
        <v>137</v>
      </c>
      <c r="E81" s="82">
        <v>520</v>
      </c>
      <c r="F81" s="104" t="s">
        <v>117</v>
      </c>
      <c r="G81" s="66">
        <f t="shared" si="153"/>
        <v>20000000</v>
      </c>
      <c r="H81" s="66"/>
      <c r="I81" s="39"/>
      <c r="J81" s="39"/>
      <c r="K81" s="39"/>
      <c r="L81" s="105">
        <v>10000000</v>
      </c>
      <c r="M81" s="39"/>
      <c r="N81" s="39"/>
      <c r="O81" s="39"/>
      <c r="P81" s="39"/>
      <c r="Q81" s="39"/>
      <c r="R81" s="21"/>
      <c r="S81" s="39"/>
      <c r="T81" s="105">
        <v>10000000</v>
      </c>
      <c r="U81" s="39"/>
      <c r="V81" s="39"/>
      <c r="W81" s="39"/>
      <c r="X81" s="39"/>
      <c r="Y81" s="39"/>
      <c r="Z81" s="39"/>
      <c r="AA81" s="107"/>
      <c r="AB81" s="72"/>
      <c r="AC81" s="22">
        <f t="shared" si="188"/>
        <v>3.0393699999999999E-2</v>
      </c>
      <c r="AD81" s="66">
        <f t="shared" si="154"/>
        <v>607874</v>
      </c>
      <c r="AE81" s="66"/>
      <c r="AF81" s="66"/>
      <c r="AG81" s="66"/>
      <c r="AH81" s="66"/>
      <c r="AI81" s="66">
        <f>+'[3]ABRIL 2016'!$O$1597</f>
        <v>607874</v>
      </c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22">
        <f t="shared" si="189"/>
        <v>0.96960630000000003</v>
      </c>
      <c r="AZ81" s="66">
        <f t="shared" si="155"/>
        <v>19392126</v>
      </c>
      <c r="BA81" s="66">
        <f t="shared" si="156"/>
        <v>0</v>
      </c>
      <c r="BB81" s="66">
        <f t="shared" si="157"/>
        <v>0</v>
      </c>
      <c r="BC81" s="66">
        <f t="shared" si="158"/>
        <v>0</v>
      </c>
      <c r="BD81" s="66">
        <f t="shared" si="159"/>
        <v>0</v>
      </c>
      <c r="BE81" s="66">
        <f t="shared" si="205"/>
        <v>9392126</v>
      </c>
      <c r="BF81" s="66">
        <f t="shared" si="218"/>
        <v>0</v>
      </c>
      <c r="BG81" s="66">
        <f t="shared" si="219"/>
        <v>0</v>
      </c>
      <c r="BH81" s="66">
        <f t="shared" si="220"/>
        <v>0</v>
      </c>
      <c r="BI81" s="66">
        <f t="shared" si="221"/>
        <v>0</v>
      </c>
      <c r="BJ81" s="66">
        <f t="shared" si="222"/>
        <v>0</v>
      </c>
      <c r="BK81" s="66">
        <f t="shared" si="206"/>
        <v>0</v>
      </c>
      <c r="BL81" s="66">
        <f t="shared" si="207"/>
        <v>0</v>
      </c>
      <c r="BM81" s="66">
        <f t="shared" si="208"/>
        <v>10000000</v>
      </c>
      <c r="BN81" s="66">
        <f t="shared" si="217"/>
        <v>0</v>
      </c>
      <c r="BO81" s="66">
        <f t="shared" si="209"/>
        <v>0</v>
      </c>
      <c r="BP81" s="66">
        <f t="shared" si="210"/>
        <v>0</v>
      </c>
      <c r="BQ81" s="66"/>
      <c r="BR81" s="66"/>
      <c r="BS81" s="66">
        <f t="shared" si="161"/>
        <v>0</v>
      </c>
      <c r="BT81" s="66">
        <f t="shared" si="199"/>
        <v>0</v>
      </c>
      <c r="BU81" s="22">
        <f t="shared" si="190"/>
        <v>3.0393699999999999E-2</v>
      </c>
      <c r="BV81" s="66">
        <f t="shared" si="163"/>
        <v>607874</v>
      </c>
      <c r="BW81" s="66"/>
      <c r="BX81" s="66"/>
      <c r="BY81" s="66"/>
      <c r="BZ81" s="66"/>
      <c r="CA81" s="66">
        <f>+'[3]ABRIL 2016'!$H$1595</f>
        <v>607874</v>
      </c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22">
        <f t="shared" si="164"/>
        <v>0.96960630000000003</v>
      </c>
      <c r="CR81" s="66">
        <f t="shared" si="165"/>
        <v>19392126</v>
      </c>
      <c r="CS81" s="66">
        <f t="shared" si="211"/>
        <v>0</v>
      </c>
      <c r="CT81" s="66">
        <f t="shared" si="212"/>
        <v>0</v>
      </c>
      <c r="CU81" s="66">
        <f t="shared" si="213"/>
        <v>0</v>
      </c>
      <c r="CV81" s="66">
        <f t="shared" si="214"/>
        <v>0</v>
      </c>
      <c r="CW81" s="66">
        <f t="shared" si="215"/>
        <v>9392126</v>
      </c>
      <c r="CX81" s="66">
        <f t="shared" si="223"/>
        <v>0</v>
      </c>
      <c r="CY81" s="66">
        <f t="shared" si="224"/>
        <v>0</v>
      </c>
      <c r="CZ81" s="66">
        <f t="shared" si="225"/>
        <v>0</v>
      </c>
      <c r="DA81" s="66">
        <f t="shared" si="225"/>
        <v>0</v>
      </c>
      <c r="DB81" s="66">
        <f t="shared" si="225"/>
        <v>0</v>
      </c>
      <c r="DC81" s="66">
        <f t="shared" si="176"/>
        <v>0</v>
      </c>
      <c r="DD81" s="66">
        <f t="shared" si="177"/>
        <v>0</v>
      </c>
      <c r="DE81" s="66">
        <f t="shared" si="178"/>
        <v>10000000</v>
      </c>
      <c r="DF81" s="66">
        <f t="shared" si="201"/>
        <v>0</v>
      </c>
      <c r="DG81" s="66">
        <f t="shared" si="202"/>
        <v>0</v>
      </c>
      <c r="DH81" s="66">
        <f t="shared" si="203"/>
        <v>0</v>
      </c>
      <c r="DI81" s="66"/>
      <c r="DJ81" s="66">
        <f t="shared" si="226"/>
        <v>0</v>
      </c>
      <c r="DK81" s="74">
        <f t="shared" si="226"/>
        <v>0</v>
      </c>
      <c r="DL81" s="66">
        <f t="shared" si="216"/>
        <v>0</v>
      </c>
      <c r="DN81" s="5">
        <f t="shared" si="191"/>
        <v>20000000</v>
      </c>
      <c r="DO81" s="5">
        <f t="shared" si="192"/>
        <v>20000000</v>
      </c>
      <c r="DP81" s="5">
        <f t="shared" si="193"/>
        <v>20000000</v>
      </c>
    </row>
    <row r="82" spans="1:120" ht="30.75" customHeight="1" x14ac:dyDescent="0.25">
      <c r="A82" s="225"/>
      <c r="B82" s="216"/>
      <c r="C82" s="103" t="s">
        <v>136</v>
      </c>
      <c r="D82" s="108" t="s">
        <v>135</v>
      </c>
      <c r="E82" s="82">
        <v>520</v>
      </c>
      <c r="F82" s="104" t="s">
        <v>117</v>
      </c>
      <c r="G82" s="66">
        <f t="shared" si="153"/>
        <v>5000000</v>
      </c>
      <c r="H82" s="66"/>
      <c r="I82" s="39"/>
      <c r="J82" s="39"/>
      <c r="K82" s="39"/>
      <c r="L82" s="66">
        <v>1098558</v>
      </c>
      <c r="M82" s="39"/>
      <c r="N82" s="39"/>
      <c r="O82" s="39"/>
      <c r="P82" s="39"/>
      <c r="Q82" s="39"/>
      <c r="R82" s="21"/>
      <c r="S82" s="39"/>
      <c r="T82" s="105">
        <f>48901442-45000000</f>
        <v>3901442</v>
      </c>
      <c r="U82" s="39"/>
      <c r="V82" s="39"/>
      <c r="W82" s="39"/>
      <c r="X82" s="39"/>
      <c r="Y82" s="39"/>
      <c r="Z82" s="39"/>
      <c r="AA82" s="107"/>
      <c r="AB82" s="72"/>
      <c r="AC82" s="22">
        <f t="shared" si="188"/>
        <v>0</v>
      </c>
      <c r="AD82" s="66">
        <f t="shared" si="154"/>
        <v>0</v>
      </c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22">
        <f t="shared" si="189"/>
        <v>1</v>
      </c>
      <c r="AZ82" s="66">
        <f t="shared" si="155"/>
        <v>5000000</v>
      </c>
      <c r="BA82" s="66">
        <f t="shared" si="156"/>
        <v>0</v>
      </c>
      <c r="BB82" s="66">
        <f t="shared" si="157"/>
        <v>0</v>
      </c>
      <c r="BC82" s="66">
        <f t="shared" si="158"/>
        <v>0</v>
      </c>
      <c r="BD82" s="66">
        <f t="shared" si="159"/>
        <v>0</v>
      </c>
      <c r="BE82" s="66">
        <f t="shared" si="205"/>
        <v>1098558</v>
      </c>
      <c r="BF82" s="66">
        <f t="shared" si="218"/>
        <v>0</v>
      </c>
      <c r="BG82" s="66">
        <f t="shared" si="219"/>
        <v>0</v>
      </c>
      <c r="BH82" s="66">
        <f t="shared" si="220"/>
        <v>0</v>
      </c>
      <c r="BI82" s="66">
        <f t="shared" si="221"/>
        <v>0</v>
      </c>
      <c r="BJ82" s="66">
        <f t="shared" si="222"/>
        <v>0</v>
      </c>
      <c r="BK82" s="66">
        <f t="shared" si="206"/>
        <v>0</v>
      </c>
      <c r="BL82" s="66">
        <f t="shared" si="207"/>
        <v>0</v>
      </c>
      <c r="BM82" s="66">
        <f t="shared" si="208"/>
        <v>3901442</v>
      </c>
      <c r="BN82" s="66">
        <f t="shared" si="217"/>
        <v>0</v>
      </c>
      <c r="BO82" s="66">
        <f t="shared" si="209"/>
        <v>0</v>
      </c>
      <c r="BP82" s="66">
        <f t="shared" si="210"/>
        <v>0</v>
      </c>
      <c r="BQ82" s="66"/>
      <c r="BR82" s="66"/>
      <c r="BS82" s="66">
        <f t="shared" si="161"/>
        <v>0</v>
      </c>
      <c r="BT82" s="66">
        <f t="shared" si="199"/>
        <v>0</v>
      </c>
      <c r="BU82" s="22">
        <f t="shared" si="190"/>
        <v>0</v>
      </c>
      <c r="BV82" s="66">
        <f t="shared" si="163"/>
        <v>0</v>
      </c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22">
        <f t="shared" si="164"/>
        <v>1</v>
      </c>
      <c r="CR82" s="66">
        <f t="shared" si="165"/>
        <v>5000000</v>
      </c>
      <c r="CS82" s="66">
        <f t="shared" si="211"/>
        <v>0</v>
      </c>
      <c r="CT82" s="66">
        <f t="shared" si="212"/>
        <v>0</v>
      </c>
      <c r="CU82" s="66">
        <f t="shared" si="213"/>
        <v>0</v>
      </c>
      <c r="CV82" s="66">
        <f t="shared" si="214"/>
        <v>0</v>
      </c>
      <c r="CW82" s="66">
        <f t="shared" si="215"/>
        <v>1098558</v>
      </c>
      <c r="CX82" s="66">
        <f t="shared" si="223"/>
        <v>0</v>
      </c>
      <c r="CY82" s="66">
        <f t="shared" si="224"/>
        <v>0</v>
      </c>
      <c r="CZ82" s="66">
        <f t="shared" si="225"/>
        <v>0</v>
      </c>
      <c r="DA82" s="66">
        <f t="shared" si="225"/>
        <v>0</v>
      </c>
      <c r="DB82" s="66">
        <f t="shared" si="225"/>
        <v>0</v>
      </c>
      <c r="DC82" s="66">
        <f t="shared" si="176"/>
        <v>0</v>
      </c>
      <c r="DD82" s="66">
        <f t="shared" si="177"/>
        <v>0</v>
      </c>
      <c r="DE82" s="66">
        <f t="shared" si="178"/>
        <v>3901442</v>
      </c>
      <c r="DF82" s="66">
        <f t="shared" si="201"/>
        <v>0</v>
      </c>
      <c r="DG82" s="66">
        <f t="shared" si="202"/>
        <v>0</v>
      </c>
      <c r="DH82" s="66">
        <f t="shared" si="203"/>
        <v>0</v>
      </c>
      <c r="DI82" s="66"/>
      <c r="DJ82" s="66">
        <f t="shared" si="226"/>
        <v>0</v>
      </c>
      <c r="DK82" s="74">
        <f t="shared" si="226"/>
        <v>0</v>
      </c>
      <c r="DL82" s="66">
        <f t="shared" si="216"/>
        <v>0</v>
      </c>
      <c r="DN82" s="5">
        <f t="shared" si="191"/>
        <v>5000000</v>
      </c>
      <c r="DO82" s="5">
        <f t="shared" si="192"/>
        <v>5000000</v>
      </c>
      <c r="DP82" s="5">
        <f t="shared" si="193"/>
        <v>5000000</v>
      </c>
    </row>
    <row r="83" spans="1:120" ht="21" customHeight="1" x14ac:dyDescent="0.25">
      <c r="A83" s="225"/>
      <c r="B83" s="217"/>
      <c r="C83" s="103" t="s">
        <v>134</v>
      </c>
      <c r="D83" s="108" t="s">
        <v>133</v>
      </c>
      <c r="E83" s="82">
        <v>520</v>
      </c>
      <c r="F83" s="104" t="s">
        <v>117</v>
      </c>
      <c r="G83" s="66">
        <f t="shared" si="153"/>
        <v>20000000</v>
      </c>
      <c r="H83" s="66"/>
      <c r="I83" s="39"/>
      <c r="J83" s="39"/>
      <c r="K83" s="39"/>
      <c r="L83" s="66">
        <v>10000000</v>
      </c>
      <c r="M83" s="39"/>
      <c r="N83" s="39"/>
      <c r="O83" s="39"/>
      <c r="P83" s="39"/>
      <c r="Q83" s="39"/>
      <c r="R83" s="21"/>
      <c r="S83" s="39"/>
      <c r="T83" s="105">
        <v>10000000</v>
      </c>
      <c r="U83" s="39"/>
      <c r="V83" s="39"/>
      <c r="W83" s="39"/>
      <c r="X83" s="39"/>
      <c r="Y83" s="39"/>
      <c r="Z83" s="39"/>
      <c r="AA83" s="107"/>
      <c r="AB83" s="72"/>
      <c r="AC83" s="22">
        <f t="shared" si="188"/>
        <v>0.51640160000000002</v>
      </c>
      <c r="AD83" s="66">
        <f t="shared" si="154"/>
        <v>10328032</v>
      </c>
      <c r="AE83" s="66"/>
      <c r="AF83" s="66"/>
      <c r="AG83" s="66"/>
      <c r="AH83" s="66"/>
      <c r="AI83" s="66">
        <f>+'[3]ABRIL 2016'!$O$1609</f>
        <v>9950000</v>
      </c>
      <c r="AJ83" s="66"/>
      <c r="AK83" s="66"/>
      <c r="AL83" s="66"/>
      <c r="AM83" s="66"/>
      <c r="AN83" s="66"/>
      <c r="AO83" s="66"/>
      <c r="AP83" s="66"/>
      <c r="AQ83" s="66">
        <f>+'[1]MAYO 2016'!$W$1846</f>
        <v>378032</v>
      </c>
      <c r="AR83" s="66"/>
      <c r="AS83" s="66"/>
      <c r="AT83" s="66"/>
      <c r="AU83" s="66"/>
      <c r="AV83" s="66"/>
      <c r="AW83" s="66"/>
      <c r="AX83" s="66"/>
      <c r="AY83" s="22">
        <f t="shared" si="189"/>
        <v>0.48359839999999998</v>
      </c>
      <c r="AZ83" s="66">
        <f t="shared" si="155"/>
        <v>9671968</v>
      </c>
      <c r="BA83" s="66">
        <f t="shared" si="156"/>
        <v>0</v>
      </c>
      <c r="BB83" s="66">
        <f t="shared" si="157"/>
        <v>0</v>
      </c>
      <c r="BC83" s="66">
        <f t="shared" si="158"/>
        <v>0</v>
      </c>
      <c r="BD83" s="66">
        <f t="shared" si="159"/>
        <v>0</v>
      </c>
      <c r="BE83" s="66">
        <f t="shared" si="205"/>
        <v>50000</v>
      </c>
      <c r="BF83" s="66">
        <f t="shared" si="218"/>
        <v>0</v>
      </c>
      <c r="BG83" s="66">
        <f t="shared" si="219"/>
        <v>0</v>
      </c>
      <c r="BH83" s="66">
        <f t="shared" si="220"/>
        <v>0</v>
      </c>
      <c r="BI83" s="66">
        <f t="shared" si="221"/>
        <v>0</v>
      </c>
      <c r="BJ83" s="66">
        <f t="shared" si="222"/>
        <v>0</v>
      </c>
      <c r="BK83" s="66">
        <f t="shared" si="206"/>
        <v>0</v>
      </c>
      <c r="BL83" s="66">
        <f t="shared" si="207"/>
        <v>0</v>
      </c>
      <c r="BM83" s="66">
        <f t="shared" si="208"/>
        <v>9621968</v>
      </c>
      <c r="BN83" s="66">
        <f t="shared" si="217"/>
        <v>0</v>
      </c>
      <c r="BO83" s="66">
        <f t="shared" si="209"/>
        <v>0</v>
      </c>
      <c r="BP83" s="66">
        <f t="shared" si="210"/>
        <v>0</v>
      </c>
      <c r="BQ83" s="66"/>
      <c r="BR83" s="66">
        <f>+Y83-AV83</f>
        <v>0</v>
      </c>
      <c r="BS83" s="66">
        <f t="shared" si="161"/>
        <v>0</v>
      </c>
      <c r="BT83" s="66">
        <f t="shared" si="199"/>
        <v>0</v>
      </c>
      <c r="BU83" s="22">
        <f t="shared" si="190"/>
        <v>0.51640160000000002</v>
      </c>
      <c r="BV83" s="66">
        <f t="shared" si="163"/>
        <v>10328032</v>
      </c>
      <c r="BW83" s="66"/>
      <c r="BX83" s="66"/>
      <c r="BY83" s="66"/>
      <c r="BZ83" s="66"/>
      <c r="CA83" s="66">
        <v>9950000</v>
      </c>
      <c r="CB83" s="66"/>
      <c r="CC83" s="66"/>
      <c r="CD83" s="66"/>
      <c r="CE83" s="66"/>
      <c r="CF83" s="66"/>
      <c r="CG83" s="66"/>
      <c r="CH83" s="66"/>
      <c r="CI83" s="66">
        <f>+'[1]MAYO 2016'!$H$1849+'[1]MAYO 2016'!$H$1850</f>
        <v>378032</v>
      </c>
      <c r="CJ83" s="66"/>
      <c r="CK83" s="66"/>
      <c r="CL83" s="66"/>
      <c r="CM83" s="66"/>
      <c r="CN83" s="66"/>
      <c r="CO83" s="66"/>
      <c r="CP83" s="66"/>
      <c r="CQ83" s="22">
        <f t="shared" si="164"/>
        <v>0.48359839999999998</v>
      </c>
      <c r="CR83" s="66">
        <f t="shared" si="165"/>
        <v>9671968</v>
      </c>
      <c r="CS83" s="66">
        <f t="shared" si="211"/>
        <v>0</v>
      </c>
      <c r="CT83" s="66">
        <f t="shared" si="212"/>
        <v>0</v>
      </c>
      <c r="CU83" s="66">
        <f t="shared" si="213"/>
        <v>0</v>
      </c>
      <c r="CV83" s="66">
        <f t="shared" si="214"/>
        <v>0</v>
      </c>
      <c r="CW83" s="66">
        <f t="shared" si="215"/>
        <v>50000</v>
      </c>
      <c r="CX83" s="66">
        <f t="shared" si="223"/>
        <v>0</v>
      </c>
      <c r="CY83" s="66">
        <f t="shared" si="224"/>
        <v>0</v>
      </c>
      <c r="CZ83" s="66">
        <f>O83-CD83</f>
        <v>0</v>
      </c>
      <c r="DA83" s="66">
        <f>P83-CE83</f>
        <v>0</v>
      </c>
      <c r="DB83" s="66">
        <f>Q83-CF83</f>
        <v>0</v>
      </c>
      <c r="DC83" s="66">
        <f t="shared" si="176"/>
        <v>0</v>
      </c>
      <c r="DD83" s="66">
        <f t="shared" si="177"/>
        <v>0</v>
      </c>
      <c r="DE83" s="66">
        <f t="shared" si="178"/>
        <v>9621968</v>
      </c>
      <c r="DF83" s="66">
        <f>U83-CJ83</f>
        <v>0</v>
      </c>
      <c r="DG83" s="66">
        <f>V83-CK83</f>
        <v>0</v>
      </c>
      <c r="DH83" s="66">
        <f>W83-CL83</f>
        <v>0</v>
      </c>
      <c r="DI83" s="66"/>
      <c r="DJ83" s="66">
        <f>Y83-CN83</f>
        <v>0</v>
      </c>
      <c r="DK83" s="66">
        <f>Z83-CO83</f>
        <v>0</v>
      </c>
      <c r="DL83" s="66">
        <f>AA83-CP83</f>
        <v>0</v>
      </c>
      <c r="DN83" s="5">
        <f t="shared" si="191"/>
        <v>20000000</v>
      </c>
      <c r="DO83" s="5">
        <f t="shared" si="192"/>
        <v>20000000</v>
      </c>
      <c r="DP83" s="5">
        <f t="shared" si="193"/>
        <v>20000000</v>
      </c>
    </row>
    <row r="84" spans="1:120" s="72" customFormat="1" ht="45" x14ac:dyDescent="0.25">
      <c r="A84" s="225" t="s">
        <v>132</v>
      </c>
      <c r="B84" s="215" t="s">
        <v>131</v>
      </c>
      <c r="C84" s="106" t="s">
        <v>130</v>
      </c>
      <c r="D84" s="69" t="s">
        <v>129</v>
      </c>
      <c r="E84" s="83">
        <v>520</v>
      </c>
      <c r="F84" s="104" t="s">
        <v>117</v>
      </c>
      <c r="G84" s="66">
        <f t="shared" si="153"/>
        <v>6000000</v>
      </c>
      <c r="H84" s="74"/>
      <c r="I84" s="21"/>
      <c r="J84" s="21"/>
      <c r="K84" s="21"/>
      <c r="L84" s="74">
        <v>6000000</v>
      </c>
      <c r="M84" s="21"/>
      <c r="N84" s="21"/>
      <c r="O84" s="21"/>
      <c r="P84" s="21"/>
      <c r="Q84" s="21"/>
      <c r="R84" s="21"/>
      <c r="S84" s="21"/>
      <c r="T84" s="105"/>
      <c r="U84" s="74"/>
      <c r="V84" s="74"/>
      <c r="W84" s="74"/>
      <c r="X84" s="74"/>
      <c r="Y84" s="74"/>
      <c r="Z84" s="74"/>
      <c r="AA84" s="74"/>
      <c r="AC84" s="73">
        <f t="shared" si="188"/>
        <v>0</v>
      </c>
      <c r="AD84" s="66">
        <f t="shared" si="154"/>
        <v>0</v>
      </c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3">
        <f t="shared" si="189"/>
        <v>1</v>
      </c>
      <c r="AZ84" s="66">
        <f t="shared" si="155"/>
        <v>6000000</v>
      </c>
      <c r="BA84" s="66">
        <f t="shared" si="156"/>
        <v>0</v>
      </c>
      <c r="BB84" s="74">
        <f t="shared" si="157"/>
        <v>0</v>
      </c>
      <c r="BC84" s="74">
        <f t="shared" si="158"/>
        <v>0</v>
      </c>
      <c r="BD84" s="66">
        <f t="shared" si="159"/>
        <v>0</v>
      </c>
      <c r="BE84" s="74">
        <f t="shared" si="205"/>
        <v>6000000</v>
      </c>
      <c r="BF84" s="74">
        <f t="shared" si="218"/>
        <v>0</v>
      </c>
      <c r="BG84" s="66">
        <f t="shared" si="219"/>
        <v>0</v>
      </c>
      <c r="BH84" s="74">
        <f t="shared" si="220"/>
        <v>0</v>
      </c>
      <c r="BI84" s="74">
        <f t="shared" si="221"/>
        <v>0</v>
      </c>
      <c r="BJ84" s="66">
        <f t="shared" si="222"/>
        <v>0</v>
      </c>
      <c r="BK84" s="74">
        <f t="shared" si="206"/>
        <v>0</v>
      </c>
      <c r="BL84" s="74">
        <f t="shared" si="207"/>
        <v>0</v>
      </c>
      <c r="BM84" s="74">
        <f t="shared" si="208"/>
        <v>0</v>
      </c>
      <c r="BN84" s="74">
        <f t="shared" si="217"/>
        <v>0</v>
      </c>
      <c r="BO84" s="74">
        <f t="shared" si="209"/>
        <v>0</v>
      </c>
      <c r="BP84" s="74">
        <f t="shared" si="210"/>
        <v>0</v>
      </c>
      <c r="BQ84" s="74"/>
      <c r="BR84" s="74"/>
      <c r="BS84" s="66">
        <f t="shared" si="161"/>
        <v>0</v>
      </c>
      <c r="BT84" s="74">
        <f t="shared" si="199"/>
        <v>0</v>
      </c>
      <c r="BU84" s="73">
        <f t="shared" si="190"/>
        <v>0</v>
      </c>
      <c r="BV84" s="66">
        <f t="shared" si="163"/>
        <v>0</v>
      </c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4"/>
      <c r="CQ84" s="73">
        <f t="shared" si="164"/>
        <v>1</v>
      </c>
      <c r="CR84" s="66">
        <f t="shared" si="165"/>
        <v>6000000</v>
      </c>
      <c r="CS84" s="66">
        <f t="shared" si="211"/>
        <v>0</v>
      </c>
      <c r="CT84" s="66">
        <f t="shared" si="212"/>
        <v>0</v>
      </c>
      <c r="CU84" s="74">
        <f t="shared" si="213"/>
        <v>0</v>
      </c>
      <c r="CV84" s="66">
        <f t="shared" si="214"/>
        <v>0</v>
      </c>
      <c r="CW84" s="74">
        <f t="shared" si="215"/>
        <v>6000000</v>
      </c>
      <c r="CX84" s="74">
        <f t="shared" si="223"/>
        <v>0</v>
      </c>
      <c r="CY84" s="66">
        <f t="shared" si="224"/>
        <v>0</v>
      </c>
      <c r="CZ84" s="74">
        <f t="shared" ref="CZ84:DB90" si="227">+O84-CD84</f>
        <v>0</v>
      </c>
      <c r="DA84" s="74">
        <f t="shared" si="227"/>
        <v>0</v>
      </c>
      <c r="DB84" s="66">
        <f t="shared" si="227"/>
        <v>0</v>
      </c>
      <c r="DC84" s="74">
        <f t="shared" si="176"/>
        <v>0</v>
      </c>
      <c r="DD84" s="74">
        <f t="shared" si="177"/>
        <v>0</v>
      </c>
      <c r="DE84" s="74">
        <f t="shared" si="178"/>
        <v>0</v>
      </c>
      <c r="DF84" s="74">
        <f>+U84-CJ84</f>
        <v>0</v>
      </c>
      <c r="DG84" s="74">
        <f>+V84-CK84</f>
        <v>0</v>
      </c>
      <c r="DH84" s="74">
        <f>+W84-CL84</f>
        <v>0</v>
      </c>
      <c r="DI84" s="74"/>
      <c r="DJ84" s="74">
        <f>+Y84-CN84</f>
        <v>0</v>
      </c>
      <c r="DK84" s="74">
        <f>+Z84-CO84</f>
        <v>0</v>
      </c>
      <c r="DL84" s="74">
        <f>+AA84-CP84</f>
        <v>0</v>
      </c>
      <c r="DN84" s="5">
        <f t="shared" si="191"/>
        <v>6000000</v>
      </c>
      <c r="DO84" s="5">
        <f t="shared" si="192"/>
        <v>6000000</v>
      </c>
      <c r="DP84" s="5">
        <f t="shared" si="193"/>
        <v>6000000</v>
      </c>
    </row>
    <row r="85" spans="1:120" s="72" customFormat="1" ht="49.5" customHeight="1" x14ac:dyDescent="0.25">
      <c r="A85" s="225"/>
      <c r="B85" s="217"/>
      <c r="C85" s="106" t="s">
        <v>128</v>
      </c>
      <c r="D85" s="69" t="s">
        <v>127</v>
      </c>
      <c r="E85" s="83">
        <v>520</v>
      </c>
      <c r="F85" s="104" t="s">
        <v>117</v>
      </c>
      <c r="G85" s="66">
        <f t="shared" si="153"/>
        <v>6000000</v>
      </c>
      <c r="H85" s="74"/>
      <c r="I85" s="21"/>
      <c r="J85" s="21"/>
      <c r="K85" s="21"/>
      <c r="L85" s="100">
        <v>6000000</v>
      </c>
      <c r="M85" s="21"/>
      <c r="N85" s="21"/>
      <c r="O85" s="21"/>
      <c r="P85" s="21"/>
      <c r="Q85" s="21"/>
      <c r="R85" s="21"/>
      <c r="S85" s="21"/>
      <c r="T85" s="105"/>
      <c r="U85" s="74"/>
      <c r="V85" s="74"/>
      <c r="W85" s="74"/>
      <c r="X85" s="74"/>
      <c r="Y85" s="74"/>
      <c r="Z85" s="74"/>
      <c r="AA85" s="74"/>
      <c r="AC85" s="73">
        <f t="shared" si="188"/>
        <v>0</v>
      </c>
      <c r="AD85" s="66">
        <f t="shared" si="154"/>
        <v>0</v>
      </c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3">
        <f t="shared" si="189"/>
        <v>1</v>
      </c>
      <c r="AZ85" s="66">
        <f t="shared" si="155"/>
        <v>6000000</v>
      </c>
      <c r="BA85" s="66">
        <f t="shared" si="156"/>
        <v>0</v>
      </c>
      <c r="BB85" s="74">
        <f t="shared" si="157"/>
        <v>0</v>
      </c>
      <c r="BC85" s="74">
        <f t="shared" si="158"/>
        <v>0</v>
      </c>
      <c r="BD85" s="66">
        <f t="shared" si="159"/>
        <v>0</v>
      </c>
      <c r="BE85" s="74">
        <f t="shared" si="205"/>
        <v>6000000</v>
      </c>
      <c r="BF85" s="74">
        <f t="shared" si="218"/>
        <v>0</v>
      </c>
      <c r="BG85" s="66">
        <f t="shared" si="219"/>
        <v>0</v>
      </c>
      <c r="BH85" s="74">
        <f t="shared" si="220"/>
        <v>0</v>
      </c>
      <c r="BI85" s="74">
        <f t="shared" si="221"/>
        <v>0</v>
      </c>
      <c r="BJ85" s="66">
        <f t="shared" si="222"/>
        <v>0</v>
      </c>
      <c r="BK85" s="74">
        <f t="shared" si="206"/>
        <v>0</v>
      </c>
      <c r="BL85" s="74">
        <f t="shared" si="207"/>
        <v>0</v>
      </c>
      <c r="BM85" s="74">
        <f t="shared" si="208"/>
        <v>0</v>
      </c>
      <c r="BN85" s="74">
        <f t="shared" si="217"/>
        <v>0</v>
      </c>
      <c r="BO85" s="74">
        <f t="shared" si="209"/>
        <v>0</v>
      </c>
      <c r="BP85" s="74">
        <f t="shared" si="210"/>
        <v>0</v>
      </c>
      <c r="BQ85" s="74"/>
      <c r="BR85" s="74">
        <f>+Y85-AV85</f>
        <v>0</v>
      </c>
      <c r="BS85" s="66">
        <f t="shared" si="161"/>
        <v>0</v>
      </c>
      <c r="BT85" s="74">
        <f t="shared" si="199"/>
        <v>0</v>
      </c>
      <c r="BU85" s="73">
        <f t="shared" si="190"/>
        <v>0</v>
      </c>
      <c r="BV85" s="66">
        <f t="shared" si="163"/>
        <v>0</v>
      </c>
      <c r="BW85" s="74"/>
      <c r="BX85" s="74"/>
      <c r="BY85" s="74"/>
      <c r="BZ85" s="74"/>
      <c r="CA85" s="74"/>
      <c r="CB85" s="74"/>
      <c r="CC85" s="74"/>
      <c r="CD85" s="74"/>
      <c r="CE85" s="74"/>
      <c r="CF85" s="74"/>
      <c r="CG85" s="74"/>
      <c r="CH85" s="74"/>
      <c r="CI85" s="74"/>
      <c r="CJ85" s="74"/>
      <c r="CK85" s="74"/>
      <c r="CL85" s="74"/>
      <c r="CM85" s="74"/>
      <c r="CN85" s="74"/>
      <c r="CO85" s="74"/>
      <c r="CP85" s="74"/>
      <c r="CQ85" s="73">
        <f t="shared" si="164"/>
        <v>1</v>
      </c>
      <c r="CR85" s="66">
        <f t="shared" si="165"/>
        <v>6000000</v>
      </c>
      <c r="CS85" s="66">
        <f t="shared" si="211"/>
        <v>0</v>
      </c>
      <c r="CT85" s="66">
        <f t="shared" si="212"/>
        <v>0</v>
      </c>
      <c r="CU85" s="74">
        <f t="shared" si="213"/>
        <v>0</v>
      </c>
      <c r="CV85" s="66">
        <f t="shared" si="214"/>
        <v>0</v>
      </c>
      <c r="CW85" s="74">
        <f t="shared" si="215"/>
        <v>6000000</v>
      </c>
      <c r="CX85" s="74">
        <f t="shared" si="223"/>
        <v>0</v>
      </c>
      <c r="CY85" s="66">
        <f t="shared" si="224"/>
        <v>0</v>
      </c>
      <c r="CZ85" s="74">
        <f t="shared" si="227"/>
        <v>0</v>
      </c>
      <c r="DA85" s="74">
        <f t="shared" si="227"/>
        <v>0</v>
      </c>
      <c r="DB85" s="66">
        <f t="shared" si="227"/>
        <v>0</v>
      </c>
      <c r="DC85" s="74">
        <f t="shared" si="176"/>
        <v>0</v>
      </c>
      <c r="DD85" s="74">
        <f t="shared" si="177"/>
        <v>0</v>
      </c>
      <c r="DE85" s="74">
        <f t="shared" si="178"/>
        <v>0</v>
      </c>
      <c r="DF85" s="74">
        <f>U85-CJ85</f>
        <v>0</v>
      </c>
      <c r="DG85" s="74">
        <f>V85-CK85</f>
        <v>0</v>
      </c>
      <c r="DH85" s="74">
        <f>W85-CL85</f>
        <v>0</v>
      </c>
      <c r="DI85" s="74"/>
      <c r="DJ85" s="74">
        <f>Y85-CN85</f>
        <v>0</v>
      </c>
      <c r="DK85" s="74">
        <f>Z85-CO85</f>
        <v>0</v>
      </c>
      <c r="DL85" s="74">
        <f>AA85-CP85</f>
        <v>0</v>
      </c>
      <c r="DN85" s="5">
        <f t="shared" si="191"/>
        <v>6000000</v>
      </c>
      <c r="DO85" s="5">
        <f t="shared" si="192"/>
        <v>6000000</v>
      </c>
      <c r="DP85" s="5">
        <f t="shared" si="193"/>
        <v>6000000</v>
      </c>
    </row>
    <row r="86" spans="1:120" ht="33" customHeight="1" x14ac:dyDescent="0.25">
      <c r="A86" s="225"/>
      <c r="B86" s="215" t="s">
        <v>126</v>
      </c>
      <c r="C86" s="103" t="s">
        <v>125</v>
      </c>
      <c r="D86" s="69" t="s">
        <v>124</v>
      </c>
      <c r="E86" s="82">
        <v>520</v>
      </c>
      <c r="F86" s="104" t="s">
        <v>117</v>
      </c>
      <c r="G86" s="66">
        <f t="shared" si="153"/>
        <v>33106800</v>
      </c>
      <c r="H86" s="66"/>
      <c r="I86" s="39"/>
      <c r="J86" s="66"/>
      <c r="K86" s="66"/>
      <c r="L86" s="100">
        <v>33106800</v>
      </c>
      <c r="M86" s="39"/>
      <c r="N86" s="39"/>
      <c r="O86" s="39"/>
      <c r="P86" s="39"/>
      <c r="Q86" s="39"/>
      <c r="R86" s="21"/>
      <c r="S86" s="39"/>
      <c r="T86" s="105"/>
      <c r="U86" s="66"/>
      <c r="V86" s="66"/>
      <c r="W86" s="66"/>
      <c r="X86" s="66"/>
      <c r="Y86" s="66"/>
      <c r="Z86" s="66"/>
      <c r="AA86" s="66"/>
      <c r="AB86" s="72"/>
      <c r="AC86" s="22">
        <f t="shared" si="188"/>
        <v>1</v>
      </c>
      <c r="AD86" s="66">
        <f t="shared" si="154"/>
        <v>33106800</v>
      </c>
      <c r="AE86" s="66"/>
      <c r="AF86" s="66"/>
      <c r="AG86" s="66"/>
      <c r="AH86" s="66"/>
      <c r="AI86" s="66">
        <f>+'[4]ENERO 2016'!$O$848</f>
        <v>33106800</v>
      </c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22">
        <f t="shared" si="189"/>
        <v>0</v>
      </c>
      <c r="AZ86" s="66">
        <f t="shared" si="155"/>
        <v>0</v>
      </c>
      <c r="BA86" s="66">
        <f t="shared" si="156"/>
        <v>0</v>
      </c>
      <c r="BB86" s="66">
        <f t="shared" si="157"/>
        <v>0</v>
      </c>
      <c r="BC86" s="66">
        <f t="shared" si="158"/>
        <v>0</v>
      </c>
      <c r="BD86" s="66">
        <f t="shared" si="159"/>
        <v>0</v>
      </c>
      <c r="BE86" s="66">
        <f t="shared" si="205"/>
        <v>0</v>
      </c>
      <c r="BF86" s="66">
        <f t="shared" si="218"/>
        <v>0</v>
      </c>
      <c r="BG86" s="66">
        <f t="shared" si="219"/>
        <v>0</v>
      </c>
      <c r="BH86" s="74">
        <f t="shared" si="220"/>
        <v>0</v>
      </c>
      <c r="BI86" s="66">
        <f t="shared" si="221"/>
        <v>0</v>
      </c>
      <c r="BJ86" s="66">
        <f t="shared" si="222"/>
        <v>0</v>
      </c>
      <c r="BK86" s="66">
        <f t="shared" si="206"/>
        <v>0</v>
      </c>
      <c r="BL86" s="66">
        <f t="shared" si="207"/>
        <v>0</v>
      </c>
      <c r="BM86" s="66">
        <f t="shared" si="208"/>
        <v>0</v>
      </c>
      <c r="BN86" s="66">
        <f t="shared" si="217"/>
        <v>0</v>
      </c>
      <c r="BO86" s="66">
        <f t="shared" si="209"/>
        <v>0</v>
      </c>
      <c r="BP86" s="66">
        <f t="shared" si="210"/>
        <v>0</v>
      </c>
      <c r="BQ86" s="66"/>
      <c r="BR86" s="66"/>
      <c r="BS86" s="66">
        <f t="shared" si="161"/>
        <v>0</v>
      </c>
      <c r="BT86" s="66">
        <f t="shared" si="199"/>
        <v>0</v>
      </c>
      <c r="BU86" s="22">
        <f t="shared" si="190"/>
        <v>1</v>
      </c>
      <c r="BV86" s="66">
        <f t="shared" si="163"/>
        <v>33106800</v>
      </c>
      <c r="BW86" s="66"/>
      <c r="BX86" s="66"/>
      <c r="BY86" s="66"/>
      <c r="BZ86" s="66"/>
      <c r="CA86" s="66">
        <f>+'[3]ABRIL 2016'!$H$1625</f>
        <v>33106800</v>
      </c>
      <c r="CB86" s="66"/>
      <c r="CC86" s="66"/>
      <c r="CD86" s="66"/>
      <c r="CE86" s="66"/>
      <c r="CF86" s="66"/>
      <c r="CG86" s="66"/>
      <c r="CH86" s="66"/>
      <c r="CI86" s="66"/>
      <c r="CJ86" s="66"/>
      <c r="CK86" s="66"/>
      <c r="CL86" s="66"/>
      <c r="CM86" s="66"/>
      <c r="CN86" s="66"/>
      <c r="CO86" s="66"/>
      <c r="CP86" s="66"/>
      <c r="CQ86" s="73">
        <f t="shared" si="164"/>
        <v>0</v>
      </c>
      <c r="CR86" s="66">
        <f t="shared" si="165"/>
        <v>0</v>
      </c>
      <c r="CS86" s="66">
        <f t="shared" si="211"/>
        <v>0</v>
      </c>
      <c r="CT86" s="66">
        <f t="shared" si="212"/>
        <v>0</v>
      </c>
      <c r="CU86" s="74">
        <f t="shared" si="213"/>
        <v>0</v>
      </c>
      <c r="CV86" s="66">
        <f t="shared" si="214"/>
        <v>0</v>
      </c>
      <c r="CW86" s="66">
        <f t="shared" si="215"/>
        <v>0</v>
      </c>
      <c r="CX86" s="74">
        <f t="shared" si="223"/>
        <v>0</v>
      </c>
      <c r="CY86" s="66">
        <f t="shared" si="224"/>
        <v>0</v>
      </c>
      <c r="CZ86" s="74">
        <f t="shared" si="227"/>
        <v>0</v>
      </c>
      <c r="DA86" s="74">
        <f t="shared" si="227"/>
        <v>0</v>
      </c>
      <c r="DB86" s="66">
        <f t="shared" si="227"/>
        <v>0</v>
      </c>
      <c r="DC86" s="74">
        <f t="shared" si="176"/>
        <v>0</v>
      </c>
      <c r="DD86" s="66">
        <f t="shared" si="177"/>
        <v>0</v>
      </c>
      <c r="DE86" s="66">
        <f t="shared" si="178"/>
        <v>0</v>
      </c>
      <c r="DF86" s="66">
        <f t="shared" ref="DF86:DH88" si="228">+U86-CJ86</f>
        <v>0</v>
      </c>
      <c r="DG86" s="66">
        <f t="shared" si="228"/>
        <v>0</v>
      </c>
      <c r="DH86" s="66">
        <f t="shared" si="228"/>
        <v>0</v>
      </c>
      <c r="DI86" s="66"/>
      <c r="DJ86" s="66">
        <f>+Y86-CN86</f>
        <v>0</v>
      </c>
      <c r="DK86" s="74">
        <f>Z86-CO86</f>
        <v>0</v>
      </c>
      <c r="DL86" s="66">
        <f>+AA86-CP86</f>
        <v>0</v>
      </c>
      <c r="DN86" s="5">
        <f t="shared" si="191"/>
        <v>33106800</v>
      </c>
      <c r="DO86" s="5">
        <f t="shared" si="192"/>
        <v>33106800</v>
      </c>
      <c r="DP86" s="5">
        <f t="shared" si="193"/>
        <v>33106800</v>
      </c>
    </row>
    <row r="87" spans="1:120" ht="19.5" customHeight="1" x14ac:dyDescent="0.25">
      <c r="A87" s="225"/>
      <c r="B87" s="216"/>
      <c r="C87" s="103" t="s">
        <v>123</v>
      </c>
      <c r="D87" s="69" t="s">
        <v>122</v>
      </c>
      <c r="E87" s="82">
        <v>520</v>
      </c>
      <c r="F87" s="104" t="s">
        <v>117</v>
      </c>
      <c r="G87" s="66">
        <f t="shared" si="153"/>
        <v>15184000</v>
      </c>
      <c r="H87" s="66"/>
      <c r="I87" s="39"/>
      <c r="J87" s="66"/>
      <c r="K87" s="66"/>
      <c r="L87" s="100">
        <v>15184000</v>
      </c>
      <c r="M87" s="39"/>
      <c r="N87" s="39"/>
      <c r="O87" s="39"/>
      <c r="P87" s="39"/>
      <c r="Q87" s="39"/>
      <c r="R87" s="21"/>
      <c r="S87" s="39"/>
      <c r="T87" s="105"/>
      <c r="U87" s="66"/>
      <c r="V87" s="66"/>
      <c r="W87" s="66"/>
      <c r="X87" s="66"/>
      <c r="Y87" s="66"/>
      <c r="Z87" s="66"/>
      <c r="AA87" s="66"/>
      <c r="AB87" s="72"/>
      <c r="AC87" s="22">
        <f t="shared" si="188"/>
        <v>1</v>
      </c>
      <c r="AD87" s="66">
        <f t="shared" si="154"/>
        <v>15184000</v>
      </c>
      <c r="AE87" s="66"/>
      <c r="AF87" s="66"/>
      <c r="AG87" s="66"/>
      <c r="AH87" s="66"/>
      <c r="AI87" s="66">
        <f>+'[4]ENERO 2016'!$O$854</f>
        <v>15184000</v>
      </c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22">
        <f t="shared" si="189"/>
        <v>0</v>
      </c>
      <c r="AZ87" s="66">
        <f t="shared" si="155"/>
        <v>0</v>
      </c>
      <c r="BA87" s="66">
        <f t="shared" si="156"/>
        <v>0</v>
      </c>
      <c r="BB87" s="66">
        <f t="shared" si="157"/>
        <v>0</v>
      </c>
      <c r="BC87" s="66">
        <f t="shared" si="158"/>
        <v>0</v>
      </c>
      <c r="BD87" s="66">
        <f t="shared" si="159"/>
        <v>0</v>
      </c>
      <c r="BE87" s="66">
        <f t="shared" si="205"/>
        <v>0</v>
      </c>
      <c r="BF87" s="66">
        <f t="shared" si="218"/>
        <v>0</v>
      </c>
      <c r="BG87" s="66">
        <f t="shared" si="219"/>
        <v>0</v>
      </c>
      <c r="BH87" s="74">
        <f t="shared" si="220"/>
        <v>0</v>
      </c>
      <c r="BI87" s="66">
        <f t="shared" si="221"/>
        <v>0</v>
      </c>
      <c r="BJ87" s="66">
        <f t="shared" si="222"/>
        <v>0</v>
      </c>
      <c r="BK87" s="66">
        <f t="shared" si="206"/>
        <v>0</v>
      </c>
      <c r="BL87" s="66">
        <f t="shared" si="207"/>
        <v>0</v>
      </c>
      <c r="BM87" s="66">
        <f t="shared" si="208"/>
        <v>0</v>
      </c>
      <c r="BN87" s="66">
        <f t="shared" si="217"/>
        <v>0</v>
      </c>
      <c r="BO87" s="66">
        <f t="shared" si="209"/>
        <v>0</v>
      </c>
      <c r="BP87" s="66">
        <f t="shared" si="210"/>
        <v>0</v>
      </c>
      <c r="BQ87" s="66"/>
      <c r="BR87" s="66"/>
      <c r="BS87" s="66">
        <f t="shared" si="161"/>
        <v>0</v>
      </c>
      <c r="BT87" s="66">
        <f t="shared" si="199"/>
        <v>0</v>
      </c>
      <c r="BU87" s="22">
        <f t="shared" si="190"/>
        <v>0.55657448630136985</v>
      </c>
      <c r="BV87" s="66">
        <f t="shared" si="163"/>
        <v>8451027</v>
      </c>
      <c r="BW87" s="66"/>
      <c r="BX87" s="66"/>
      <c r="BY87" s="66"/>
      <c r="BZ87" s="66"/>
      <c r="CA87" s="66">
        <f>+'[1]MAYO 2016'!$H$1873</f>
        <v>8451027</v>
      </c>
      <c r="CB87" s="66"/>
      <c r="CC87" s="66"/>
      <c r="CD87" s="66"/>
      <c r="CE87" s="66"/>
      <c r="CF87" s="66"/>
      <c r="CG87" s="66"/>
      <c r="CH87" s="66"/>
      <c r="CI87" s="66"/>
      <c r="CJ87" s="66"/>
      <c r="CK87" s="66"/>
      <c r="CL87" s="66"/>
      <c r="CM87" s="66"/>
      <c r="CN87" s="66"/>
      <c r="CO87" s="66"/>
      <c r="CP87" s="66"/>
      <c r="CQ87" s="73">
        <f t="shared" si="164"/>
        <v>0.44342551369863015</v>
      </c>
      <c r="CR87" s="66">
        <f t="shared" si="165"/>
        <v>6732973</v>
      </c>
      <c r="CS87" s="66">
        <f t="shared" si="211"/>
        <v>0</v>
      </c>
      <c r="CT87" s="66">
        <f t="shared" si="212"/>
        <v>0</v>
      </c>
      <c r="CU87" s="74">
        <f t="shared" si="213"/>
        <v>0</v>
      </c>
      <c r="CV87" s="66">
        <f t="shared" si="214"/>
        <v>0</v>
      </c>
      <c r="CW87" s="66">
        <f t="shared" si="215"/>
        <v>6732973</v>
      </c>
      <c r="CX87" s="74">
        <f t="shared" si="223"/>
        <v>0</v>
      </c>
      <c r="CY87" s="66">
        <f t="shared" si="224"/>
        <v>0</v>
      </c>
      <c r="CZ87" s="74">
        <f t="shared" si="227"/>
        <v>0</v>
      </c>
      <c r="DA87" s="74">
        <f t="shared" si="227"/>
        <v>0</v>
      </c>
      <c r="DB87" s="66">
        <f t="shared" si="227"/>
        <v>0</v>
      </c>
      <c r="DC87" s="74">
        <f t="shared" si="176"/>
        <v>0</v>
      </c>
      <c r="DD87" s="66">
        <f t="shared" si="177"/>
        <v>0</v>
      </c>
      <c r="DE87" s="66">
        <f t="shared" si="178"/>
        <v>0</v>
      </c>
      <c r="DF87" s="66">
        <f t="shared" si="228"/>
        <v>0</v>
      </c>
      <c r="DG87" s="66">
        <f t="shared" si="228"/>
        <v>0</v>
      </c>
      <c r="DH87" s="66">
        <f t="shared" si="228"/>
        <v>0</v>
      </c>
      <c r="DI87" s="66"/>
      <c r="DJ87" s="66">
        <f>+Y87-CN87</f>
        <v>0</v>
      </c>
      <c r="DK87" s="74">
        <f>Z87-CO87</f>
        <v>0</v>
      </c>
      <c r="DL87" s="66">
        <f>+AA87-CP87</f>
        <v>0</v>
      </c>
      <c r="DN87" s="5">
        <f t="shared" si="191"/>
        <v>15184000</v>
      </c>
      <c r="DO87" s="5">
        <f t="shared" si="192"/>
        <v>15184000</v>
      </c>
      <c r="DP87" s="5">
        <f t="shared" si="193"/>
        <v>15184000</v>
      </c>
    </row>
    <row r="88" spans="1:120" ht="49.5" customHeight="1" x14ac:dyDescent="0.25">
      <c r="A88" s="225"/>
      <c r="B88" s="216"/>
      <c r="C88" s="103" t="s">
        <v>121</v>
      </c>
      <c r="D88" s="69" t="s">
        <v>120</v>
      </c>
      <c r="E88" s="82">
        <v>520</v>
      </c>
      <c r="F88" s="104" t="s">
        <v>117</v>
      </c>
      <c r="G88" s="66">
        <f t="shared" si="153"/>
        <v>16000000</v>
      </c>
      <c r="H88" s="66"/>
      <c r="I88" s="39"/>
      <c r="J88" s="39"/>
      <c r="K88" s="39"/>
      <c r="L88" s="100">
        <v>16000000</v>
      </c>
      <c r="M88" s="39"/>
      <c r="N88" s="39"/>
      <c r="O88" s="39"/>
      <c r="P88" s="39"/>
      <c r="Q88" s="39"/>
      <c r="R88" s="21"/>
      <c r="S88" s="39"/>
      <c r="T88" s="100"/>
      <c r="U88" s="66"/>
      <c r="V88" s="66"/>
      <c r="W88" s="66"/>
      <c r="X88" s="66"/>
      <c r="Y88" s="66"/>
      <c r="Z88" s="66"/>
      <c r="AA88" s="66"/>
      <c r="AB88" s="72"/>
      <c r="AC88" s="22">
        <f t="shared" si="188"/>
        <v>0</v>
      </c>
      <c r="AD88" s="66">
        <f t="shared" si="154"/>
        <v>0</v>
      </c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22">
        <f t="shared" si="189"/>
        <v>1</v>
      </c>
      <c r="AZ88" s="66">
        <f t="shared" si="155"/>
        <v>16000000</v>
      </c>
      <c r="BA88" s="66">
        <f t="shared" si="156"/>
        <v>0</v>
      </c>
      <c r="BB88" s="66">
        <f t="shared" si="157"/>
        <v>0</v>
      </c>
      <c r="BC88" s="66">
        <f t="shared" si="158"/>
        <v>0</v>
      </c>
      <c r="BD88" s="66">
        <f t="shared" si="159"/>
        <v>0</v>
      </c>
      <c r="BE88" s="66">
        <f t="shared" si="205"/>
        <v>16000000</v>
      </c>
      <c r="BF88" s="66">
        <f t="shared" si="218"/>
        <v>0</v>
      </c>
      <c r="BG88" s="66">
        <f t="shared" si="219"/>
        <v>0</v>
      </c>
      <c r="BH88" s="74">
        <f t="shared" si="220"/>
        <v>0</v>
      </c>
      <c r="BI88" s="66">
        <f t="shared" si="221"/>
        <v>0</v>
      </c>
      <c r="BJ88" s="66">
        <f t="shared" si="222"/>
        <v>0</v>
      </c>
      <c r="BK88" s="66">
        <f t="shared" si="206"/>
        <v>0</v>
      </c>
      <c r="BL88" s="66">
        <f t="shared" si="207"/>
        <v>0</v>
      </c>
      <c r="BM88" s="66">
        <f t="shared" si="208"/>
        <v>0</v>
      </c>
      <c r="BN88" s="66">
        <f t="shared" si="217"/>
        <v>0</v>
      </c>
      <c r="BO88" s="66">
        <f t="shared" si="209"/>
        <v>0</v>
      </c>
      <c r="BP88" s="66">
        <f t="shared" si="210"/>
        <v>0</v>
      </c>
      <c r="BQ88" s="66"/>
      <c r="BR88" s="66"/>
      <c r="BS88" s="66">
        <f t="shared" si="161"/>
        <v>0</v>
      </c>
      <c r="BT88" s="66">
        <f t="shared" si="199"/>
        <v>0</v>
      </c>
      <c r="BU88" s="22">
        <f t="shared" si="190"/>
        <v>0</v>
      </c>
      <c r="BV88" s="66">
        <f t="shared" si="163"/>
        <v>0</v>
      </c>
      <c r="BW88" s="66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6"/>
      <c r="CI88" s="66"/>
      <c r="CJ88" s="66"/>
      <c r="CK88" s="66"/>
      <c r="CL88" s="66"/>
      <c r="CM88" s="66"/>
      <c r="CN88" s="66"/>
      <c r="CO88" s="66"/>
      <c r="CP88" s="66"/>
      <c r="CQ88" s="73">
        <f t="shared" si="164"/>
        <v>1</v>
      </c>
      <c r="CR88" s="66">
        <f t="shared" si="165"/>
        <v>16000000</v>
      </c>
      <c r="CS88" s="66">
        <f t="shared" si="211"/>
        <v>0</v>
      </c>
      <c r="CT88" s="66">
        <f t="shared" si="212"/>
        <v>0</v>
      </c>
      <c r="CU88" s="74">
        <f t="shared" si="213"/>
        <v>0</v>
      </c>
      <c r="CV88" s="66">
        <f t="shared" si="214"/>
        <v>0</v>
      </c>
      <c r="CW88" s="66">
        <f t="shared" si="215"/>
        <v>16000000</v>
      </c>
      <c r="CX88" s="74">
        <f t="shared" si="223"/>
        <v>0</v>
      </c>
      <c r="CY88" s="66">
        <f t="shared" si="224"/>
        <v>0</v>
      </c>
      <c r="CZ88" s="74">
        <f t="shared" si="227"/>
        <v>0</v>
      </c>
      <c r="DA88" s="74">
        <f t="shared" si="227"/>
        <v>0</v>
      </c>
      <c r="DB88" s="66">
        <f t="shared" si="227"/>
        <v>0</v>
      </c>
      <c r="DC88" s="74">
        <f t="shared" si="176"/>
        <v>0</v>
      </c>
      <c r="DD88" s="66">
        <f t="shared" si="177"/>
        <v>0</v>
      </c>
      <c r="DE88" s="66">
        <f t="shared" si="178"/>
        <v>0</v>
      </c>
      <c r="DF88" s="66">
        <f t="shared" si="228"/>
        <v>0</v>
      </c>
      <c r="DG88" s="66">
        <f t="shared" si="228"/>
        <v>0</v>
      </c>
      <c r="DH88" s="66">
        <f t="shared" si="228"/>
        <v>0</v>
      </c>
      <c r="DI88" s="66"/>
      <c r="DJ88" s="66">
        <f>+Y88-CN88</f>
        <v>0</v>
      </c>
      <c r="DK88" s="74">
        <f>Z88-CO88</f>
        <v>0</v>
      </c>
      <c r="DL88" s="66">
        <f>+AA88-CP88</f>
        <v>0</v>
      </c>
      <c r="DN88" s="5">
        <f t="shared" si="191"/>
        <v>16000000</v>
      </c>
      <c r="DO88" s="5">
        <f t="shared" si="192"/>
        <v>16000000</v>
      </c>
      <c r="DP88" s="5">
        <f t="shared" si="193"/>
        <v>16000000</v>
      </c>
    </row>
    <row r="89" spans="1:120" ht="24" customHeight="1" x14ac:dyDescent="0.25">
      <c r="A89" s="225"/>
      <c r="B89" s="216"/>
      <c r="C89" s="70" t="s">
        <v>119</v>
      </c>
      <c r="D89" s="69" t="s">
        <v>118</v>
      </c>
      <c r="E89" s="82">
        <v>520</v>
      </c>
      <c r="F89" s="104" t="s">
        <v>117</v>
      </c>
      <c r="G89" s="66">
        <f t="shared" si="153"/>
        <v>300709200</v>
      </c>
      <c r="H89" s="99"/>
      <c r="I89" s="101"/>
      <c r="J89" s="101"/>
      <c r="K89" s="101"/>
      <c r="L89" s="100">
        <v>35709200</v>
      </c>
      <c r="M89" s="101"/>
      <c r="N89" s="101"/>
      <c r="O89" s="101"/>
      <c r="P89" s="101"/>
      <c r="Q89" s="101"/>
      <c r="R89" s="102"/>
      <c r="S89" s="101"/>
      <c r="T89" s="100">
        <v>265000000</v>
      </c>
      <c r="U89" s="99"/>
      <c r="V89" s="99"/>
      <c r="W89" s="99"/>
      <c r="X89" s="99"/>
      <c r="Y89" s="99"/>
      <c r="Z89" s="99"/>
      <c r="AA89" s="99"/>
      <c r="AB89" s="72"/>
      <c r="AC89" s="22">
        <f t="shared" si="188"/>
        <v>1</v>
      </c>
      <c r="AD89" s="66">
        <f t="shared" si="154"/>
        <v>300709200</v>
      </c>
      <c r="AE89" s="99"/>
      <c r="AF89" s="99"/>
      <c r="AG89" s="99"/>
      <c r="AH89" s="99"/>
      <c r="AI89" s="99">
        <f>+'[4]ENERO 2016'!$O$864</f>
        <v>35709200</v>
      </c>
      <c r="AJ89" s="99"/>
      <c r="AK89" s="99"/>
      <c r="AL89" s="99"/>
      <c r="AM89" s="99"/>
      <c r="AN89" s="99"/>
      <c r="AO89" s="99"/>
      <c r="AP89" s="99"/>
      <c r="AQ89" s="99">
        <f>+'[4]ENERO 2016'!$W$864</f>
        <v>265000000</v>
      </c>
      <c r="AR89" s="99"/>
      <c r="AS89" s="99"/>
      <c r="AT89" s="99"/>
      <c r="AU89" s="99"/>
      <c r="AV89" s="99"/>
      <c r="AW89" s="99"/>
      <c r="AX89" s="99"/>
      <c r="AY89" s="22">
        <f t="shared" si="189"/>
        <v>0</v>
      </c>
      <c r="AZ89" s="66">
        <f t="shared" si="155"/>
        <v>0</v>
      </c>
      <c r="BA89" s="66">
        <f t="shared" si="156"/>
        <v>0</v>
      </c>
      <c r="BB89" s="66">
        <f t="shared" si="157"/>
        <v>0</v>
      </c>
      <c r="BC89" s="66">
        <f t="shared" si="158"/>
        <v>0</v>
      </c>
      <c r="BD89" s="66">
        <f t="shared" si="159"/>
        <v>0</v>
      </c>
      <c r="BE89" s="66">
        <f t="shared" si="205"/>
        <v>0</v>
      </c>
      <c r="BF89" s="66">
        <f t="shared" si="218"/>
        <v>0</v>
      </c>
      <c r="BG89" s="66">
        <f t="shared" si="219"/>
        <v>0</v>
      </c>
      <c r="BH89" s="74">
        <f t="shared" si="220"/>
        <v>0</v>
      </c>
      <c r="BI89" s="66">
        <f t="shared" si="221"/>
        <v>0</v>
      </c>
      <c r="BJ89" s="66">
        <f t="shared" si="222"/>
        <v>0</v>
      </c>
      <c r="BK89" s="66">
        <f t="shared" si="206"/>
        <v>0</v>
      </c>
      <c r="BL89" s="66">
        <f t="shared" si="207"/>
        <v>0</v>
      </c>
      <c r="BM89" s="66">
        <f t="shared" si="208"/>
        <v>0</v>
      </c>
      <c r="BN89" s="66">
        <f t="shared" si="217"/>
        <v>0</v>
      </c>
      <c r="BO89" s="66">
        <f t="shared" si="209"/>
        <v>0</v>
      </c>
      <c r="BP89" s="66">
        <f t="shared" si="210"/>
        <v>0</v>
      </c>
      <c r="BQ89" s="66"/>
      <c r="BR89" s="66">
        <f>+Y89-AV89</f>
        <v>0</v>
      </c>
      <c r="BS89" s="66">
        <f t="shared" si="161"/>
        <v>0</v>
      </c>
      <c r="BT89" s="66">
        <f t="shared" si="199"/>
        <v>0</v>
      </c>
      <c r="BU89" s="22">
        <f t="shared" si="190"/>
        <v>0.61348085791854723</v>
      </c>
      <c r="BV89" s="66">
        <f t="shared" si="163"/>
        <v>184479338</v>
      </c>
      <c r="BW89" s="99"/>
      <c r="BX89" s="99"/>
      <c r="BY89" s="99"/>
      <c r="BZ89" s="99"/>
      <c r="CA89" s="99">
        <f>+'[1]MAYO 2016'!$H$1889</f>
        <v>33050686</v>
      </c>
      <c r="CB89" s="99"/>
      <c r="CC89" s="99"/>
      <c r="CD89" s="99"/>
      <c r="CE89" s="99"/>
      <c r="CF89" s="99"/>
      <c r="CG89" s="99"/>
      <c r="CH89" s="99"/>
      <c r="CI89" s="99">
        <f>+'[1]MAYO 2016'!$H$1897+'[1]MAYO 2016'!$W$1894</f>
        <v>151428652</v>
      </c>
      <c r="CJ89" s="99"/>
      <c r="CK89" s="99"/>
      <c r="CL89" s="99"/>
      <c r="CM89" s="99"/>
      <c r="CN89" s="99"/>
      <c r="CO89" s="99"/>
      <c r="CP89" s="99"/>
      <c r="CQ89" s="73">
        <f t="shared" si="164"/>
        <v>0.38651914208145277</v>
      </c>
      <c r="CR89" s="66">
        <f t="shared" si="165"/>
        <v>116229862</v>
      </c>
      <c r="CS89" s="66">
        <f t="shared" si="211"/>
        <v>0</v>
      </c>
      <c r="CT89" s="66">
        <f t="shared" si="212"/>
        <v>0</v>
      </c>
      <c r="CU89" s="74">
        <f t="shared" si="213"/>
        <v>0</v>
      </c>
      <c r="CV89" s="66">
        <f t="shared" si="214"/>
        <v>0</v>
      </c>
      <c r="CW89" s="66">
        <f t="shared" si="215"/>
        <v>2658514</v>
      </c>
      <c r="CX89" s="74">
        <f t="shared" si="223"/>
        <v>0</v>
      </c>
      <c r="CY89" s="66">
        <f t="shared" si="224"/>
        <v>0</v>
      </c>
      <c r="CZ89" s="74">
        <f t="shared" si="227"/>
        <v>0</v>
      </c>
      <c r="DA89" s="74">
        <f t="shared" si="227"/>
        <v>0</v>
      </c>
      <c r="DB89" s="66">
        <f t="shared" si="227"/>
        <v>0</v>
      </c>
      <c r="DC89" s="74">
        <f t="shared" si="176"/>
        <v>0</v>
      </c>
      <c r="DD89" s="74">
        <f t="shared" si="177"/>
        <v>0</v>
      </c>
      <c r="DE89" s="74">
        <f t="shared" si="178"/>
        <v>113571348</v>
      </c>
      <c r="DF89" s="74">
        <f>U89-CJ89</f>
        <v>0</v>
      </c>
      <c r="DG89" s="74">
        <f>V89-CK89</f>
        <v>0</v>
      </c>
      <c r="DH89" s="74">
        <f>W89-CL89</f>
        <v>0</v>
      </c>
      <c r="DI89" s="74"/>
      <c r="DJ89" s="74">
        <f>Y89-CN89</f>
        <v>0</v>
      </c>
      <c r="DK89" s="74">
        <f>Z89-CO89</f>
        <v>0</v>
      </c>
      <c r="DL89" s="74">
        <f>AA89-CP89</f>
        <v>0</v>
      </c>
      <c r="DN89" s="5">
        <f t="shared" si="191"/>
        <v>300709200</v>
      </c>
      <c r="DO89" s="5">
        <f t="shared" si="192"/>
        <v>300709200</v>
      </c>
      <c r="DP89" s="5">
        <f t="shared" si="193"/>
        <v>300709200</v>
      </c>
    </row>
    <row r="90" spans="1:120" ht="32.25" customHeight="1" x14ac:dyDescent="0.25">
      <c r="A90" s="226"/>
      <c r="B90" s="217"/>
      <c r="C90" s="103" t="s">
        <v>116</v>
      </c>
      <c r="D90" s="69" t="s">
        <v>115</v>
      </c>
      <c r="E90" s="82">
        <v>520</v>
      </c>
      <c r="F90" s="67" t="s">
        <v>114</v>
      </c>
      <c r="G90" s="66">
        <f t="shared" si="153"/>
        <v>31599846</v>
      </c>
      <c r="H90" s="99"/>
      <c r="I90" s="101"/>
      <c r="J90" s="101"/>
      <c r="K90" s="101"/>
      <c r="L90" s="101"/>
      <c r="M90" s="101"/>
      <c r="N90" s="101"/>
      <c r="O90" s="101"/>
      <c r="P90" s="101"/>
      <c r="Q90" s="101"/>
      <c r="R90" s="102"/>
      <c r="S90" s="101"/>
      <c r="T90" s="100"/>
      <c r="U90" s="99"/>
      <c r="V90" s="99"/>
      <c r="W90" s="99"/>
      <c r="X90" s="99"/>
      <c r="Y90" s="99"/>
      <c r="Z90" s="99"/>
      <c r="AA90" s="99">
        <f>26599846+5000000</f>
        <v>31599846</v>
      </c>
      <c r="AB90" s="72"/>
      <c r="AC90" s="22">
        <f t="shared" si="188"/>
        <v>2.6265950789760177E-2</v>
      </c>
      <c r="AD90" s="66">
        <f t="shared" si="154"/>
        <v>830000</v>
      </c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>
        <f>+'[1]MAYO 2016'!$AG$1923</f>
        <v>830000</v>
      </c>
      <c r="AY90" s="22">
        <f t="shared" si="189"/>
        <v>0.97373404921023987</v>
      </c>
      <c r="AZ90" s="66">
        <f t="shared" si="155"/>
        <v>30769846</v>
      </c>
      <c r="BA90" s="66">
        <f t="shared" si="156"/>
        <v>0</v>
      </c>
      <c r="BB90" s="66">
        <f t="shared" si="157"/>
        <v>0</v>
      </c>
      <c r="BC90" s="66">
        <f t="shared" si="158"/>
        <v>0</v>
      </c>
      <c r="BD90" s="66">
        <f t="shared" si="159"/>
        <v>0</v>
      </c>
      <c r="BE90" s="66">
        <f t="shared" si="205"/>
        <v>0</v>
      </c>
      <c r="BF90" s="66">
        <f t="shared" si="218"/>
        <v>0</v>
      </c>
      <c r="BG90" s="66">
        <f t="shared" si="219"/>
        <v>0</v>
      </c>
      <c r="BH90" s="74">
        <f t="shared" si="220"/>
        <v>0</v>
      </c>
      <c r="BI90" s="66">
        <f t="shared" si="221"/>
        <v>0</v>
      </c>
      <c r="BJ90" s="66">
        <f t="shared" si="222"/>
        <v>0</v>
      </c>
      <c r="BK90" s="66">
        <f t="shared" si="206"/>
        <v>0</v>
      </c>
      <c r="BL90" s="66">
        <f t="shared" si="207"/>
        <v>0</v>
      </c>
      <c r="BM90" s="66">
        <f t="shared" si="208"/>
        <v>0</v>
      </c>
      <c r="BN90" s="66">
        <f t="shared" si="217"/>
        <v>0</v>
      </c>
      <c r="BO90" s="66">
        <f t="shared" si="209"/>
        <v>0</v>
      </c>
      <c r="BP90" s="66">
        <f t="shared" si="210"/>
        <v>0</v>
      </c>
      <c r="BQ90" s="66"/>
      <c r="BR90" s="66">
        <f>+Y90-AV90</f>
        <v>0</v>
      </c>
      <c r="BS90" s="66">
        <f t="shared" si="161"/>
        <v>0</v>
      </c>
      <c r="BT90" s="66">
        <f t="shared" si="199"/>
        <v>30769846</v>
      </c>
      <c r="BU90" s="22">
        <f t="shared" si="190"/>
        <v>2.6265950789760177E-2</v>
      </c>
      <c r="BV90" s="66">
        <f t="shared" si="163"/>
        <v>830000</v>
      </c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>
        <f>+'[1]MAYO 2016'!$H$1921</f>
        <v>830000</v>
      </c>
      <c r="CQ90" s="73">
        <f t="shared" si="164"/>
        <v>0.97373404921023987</v>
      </c>
      <c r="CR90" s="66">
        <f t="shared" si="165"/>
        <v>30769846</v>
      </c>
      <c r="CS90" s="66">
        <f t="shared" si="211"/>
        <v>0</v>
      </c>
      <c r="CT90" s="66">
        <f t="shared" si="212"/>
        <v>0</v>
      </c>
      <c r="CU90" s="74">
        <f t="shared" si="213"/>
        <v>0</v>
      </c>
      <c r="CV90" s="66">
        <f t="shared" si="214"/>
        <v>0</v>
      </c>
      <c r="CW90" s="66">
        <f t="shared" si="215"/>
        <v>0</v>
      </c>
      <c r="CX90" s="74">
        <f t="shared" si="223"/>
        <v>0</v>
      </c>
      <c r="CY90" s="66">
        <f t="shared" si="224"/>
        <v>0</v>
      </c>
      <c r="CZ90" s="74">
        <f t="shared" si="227"/>
        <v>0</v>
      </c>
      <c r="DA90" s="74">
        <f t="shared" si="227"/>
        <v>0</v>
      </c>
      <c r="DB90" s="66">
        <f t="shared" si="227"/>
        <v>0</v>
      </c>
      <c r="DC90" s="66">
        <f t="shared" ref="DC90:DH90" si="229">+R90-CG90</f>
        <v>0</v>
      </c>
      <c r="DD90" s="66">
        <f t="shared" si="229"/>
        <v>0</v>
      </c>
      <c r="DE90" s="66">
        <f t="shared" si="229"/>
        <v>0</v>
      </c>
      <c r="DF90" s="66">
        <f t="shared" si="229"/>
        <v>0</v>
      </c>
      <c r="DG90" s="66">
        <f t="shared" si="229"/>
        <v>0</v>
      </c>
      <c r="DH90" s="66">
        <f t="shared" si="229"/>
        <v>0</v>
      </c>
      <c r="DI90" s="66"/>
      <c r="DJ90" s="66">
        <f>+Y90-CN90</f>
        <v>0</v>
      </c>
      <c r="DK90" s="66">
        <f>+Z90-CO90</f>
        <v>0</v>
      </c>
      <c r="DL90" s="66">
        <f>+AA90-CP90</f>
        <v>30769846</v>
      </c>
      <c r="DN90" s="5">
        <f t="shared" si="191"/>
        <v>31599846</v>
      </c>
      <c r="DO90" s="5">
        <f t="shared" si="192"/>
        <v>31599846</v>
      </c>
      <c r="DP90" s="5">
        <f t="shared" si="193"/>
        <v>31599846</v>
      </c>
    </row>
    <row r="91" spans="1:120" s="4" customFormat="1" ht="18.75" customHeight="1" thickBot="1" x14ac:dyDescent="0.3">
      <c r="A91" s="81"/>
      <c r="B91" s="211" t="s">
        <v>113</v>
      </c>
      <c r="C91" s="212"/>
      <c r="D91" s="212"/>
      <c r="E91" s="212"/>
      <c r="F91" s="213"/>
      <c r="G91" s="61">
        <f>SUM(G59:G90)</f>
        <v>1559182087</v>
      </c>
      <c r="H91" s="61">
        <f>SUM(H59:H90)</f>
        <v>0</v>
      </c>
      <c r="I91" s="61">
        <f>SUM(I59:I88)</f>
        <v>0</v>
      </c>
      <c r="J91" s="61">
        <f>SUM(J59:J88)</f>
        <v>0</v>
      </c>
      <c r="K91" s="61">
        <f>SUM(K59:K88)</f>
        <v>0</v>
      </c>
      <c r="L91" s="61">
        <f>SUM(L59:L90)</f>
        <v>520000000</v>
      </c>
      <c r="M91" s="61">
        <f t="shared" ref="M91:R91" si="230">SUM(M59:M88)</f>
        <v>50000000</v>
      </c>
      <c r="N91" s="61">
        <f t="shared" si="230"/>
        <v>0</v>
      </c>
      <c r="O91" s="61">
        <f t="shared" si="230"/>
        <v>0</v>
      </c>
      <c r="P91" s="61">
        <f t="shared" si="230"/>
        <v>0</v>
      </c>
      <c r="Q91" s="61">
        <f t="shared" si="230"/>
        <v>0</v>
      </c>
      <c r="R91" s="61">
        <f t="shared" si="230"/>
        <v>0</v>
      </c>
      <c r="S91" s="61">
        <f>SUM(S59:S90)</f>
        <v>200000000</v>
      </c>
      <c r="T91" s="61">
        <f>SUM(T59:T90)</f>
        <v>333901442</v>
      </c>
      <c r="U91" s="61">
        <f t="shared" ref="U91:Z91" si="231">SUM(U59:U88)</f>
        <v>0</v>
      </c>
      <c r="V91" s="61">
        <f t="shared" si="231"/>
        <v>0</v>
      </c>
      <c r="W91" s="61">
        <f t="shared" si="231"/>
        <v>0</v>
      </c>
      <c r="X91" s="61">
        <f t="shared" si="231"/>
        <v>0</v>
      </c>
      <c r="Y91" s="61">
        <f t="shared" si="231"/>
        <v>0</v>
      </c>
      <c r="Z91" s="61">
        <f t="shared" si="231"/>
        <v>0</v>
      </c>
      <c r="AA91" s="61">
        <f>SUM(AA59:AA90)</f>
        <v>455280645</v>
      </c>
      <c r="AC91" s="62">
        <f t="shared" si="188"/>
        <v>0.6309010257376052</v>
      </c>
      <c r="AD91" s="61">
        <f>SUM(AD59:AD90)</f>
        <v>983689578</v>
      </c>
      <c r="AE91" s="61"/>
      <c r="AF91" s="61">
        <f t="shared" ref="AF91:AX91" si="232">SUM(AF59:AF90)</f>
        <v>0</v>
      </c>
      <c r="AG91" s="61">
        <f t="shared" si="232"/>
        <v>0</v>
      </c>
      <c r="AH91" s="61">
        <f t="shared" si="232"/>
        <v>0</v>
      </c>
      <c r="AI91" s="61">
        <f t="shared" si="232"/>
        <v>237337364</v>
      </c>
      <c r="AJ91" s="61">
        <f t="shared" si="232"/>
        <v>24212635</v>
      </c>
      <c r="AK91" s="61">
        <f t="shared" si="232"/>
        <v>0</v>
      </c>
      <c r="AL91" s="61">
        <f t="shared" si="232"/>
        <v>0</v>
      </c>
      <c r="AM91" s="61">
        <f t="shared" si="232"/>
        <v>0</v>
      </c>
      <c r="AN91" s="61">
        <f t="shared" si="232"/>
        <v>0</v>
      </c>
      <c r="AO91" s="61">
        <f t="shared" si="232"/>
        <v>0</v>
      </c>
      <c r="AP91" s="61">
        <f t="shared" si="232"/>
        <v>146908655</v>
      </c>
      <c r="AQ91" s="61">
        <f t="shared" si="232"/>
        <v>282216149</v>
      </c>
      <c r="AR91" s="61">
        <f t="shared" si="232"/>
        <v>0</v>
      </c>
      <c r="AS91" s="61">
        <f t="shared" si="232"/>
        <v>0</v>
      </c>
      <c r="AT91" s="61">
        <f t="shared" si="232"/>
        <v>0</v>
      </c>
      <c r="AU91" s="61">
        <f t="shared" si="232"/>
        <v>0</v>
      </c>
      <c r="AV91" s="61">
        <f t="shared" si="232"/>
        <v>0</v>
      </c>
      <c r="AW91" s="61">
        <f t="shared" si="232"/>
        <v>0</v>
      </c>
      <c r="AX91" s="61">
        <f t="shared" si="232"/>
        <v>293014775</v>
      </c>
      <c r="AY91" s="62">
        <f t="shared" si="189"/>
        <v>0.3690989742623948</v>
      </c>
      <c r="AZ91" s="61">
        <f>SUM(AZ59:AZ90)</f>
        <v>575492509</v>
      </c>
      <c r="BA91" s="61"/>
      <c r="BB91" s="61">
        <f t="shared" ref="BB91:BT91" si="233">SUM(BB59:BB90)</f>
        <v>0</v>
      </c>
      <c r="BC91" s="61">
        <f t="shared" si="233"/>
        <v>0</v>
      </c>
      <c r="BD91" s="61">
        <f t="shared" si="233"/>
        <v>0</v>
      </c>
      <c r="BE91" s="61">
        <f t="shared" si="233"/>
        <v>282662636</v>
      </c>
      <c r="BF91" s="61">
        <f t="shared" si="233"/>
        <v>25787365</v>
      </c>
      <c r="BG91" s="61">
        <f t="shared" si="233"/>
        <v>0</v>
      </c>
      <c r="BH91" s="61">
        <f t="shared" si="233"/>
        <v>0</v>
      </c>
      <c r="BI91" s="61">
        <f t="shared" si="233"/>
        <v>0</v>
      </c>
      <c r="BJ91" s="61">
        <f t="shared" si="233"/>
        <v>0</v>
      </c>
      <c r="BK91" s="61">
        <f t="shared" si="233"/>
        <v>0</v>
      </c>
      <c r="BL91" s="61">
        <f t="shared" si="233"/>
        <v>53091345</v>
      </c>
      <c r="BM91" s="61">
        <f t="shared" si="233"/>
        <v>51685293</v>
      </c>
      <c r="BN91" s="61">
        <f t="shared" si="233"/>
        <v>0</v>
      </c>
      <c r="BO91" s="61">
        <f t="shared" si="233"/>
        <v>0</v>
      </c>
      <c r="BP91" s="61">
        <f t="shared" si="233"/>
        <v>0</v>
      </c>
      <c r="BQ91" s="61">
        <f t="shared" si="233"/>
        <v>0</v>
      </c>
      <c r="BR91" s="61">
        <f t="shared" si="233"/>
        <v>0</v>
      </c>
      <c r="BS91" s="61">
        <f t="shared" si="233"/>
        <v>0</v>
      </c>
      <c r="BT91" s="61">
        <f t="shared" si="233"/>
        <v>162265870</v>
      </c>
      <c r="BU91" s="62">
        <f t="shared" si="190"/>
        <v>0.52199677175998749</v>
      </c>
      <c r="BV91" s="61">
        <f t="shared" ref="BV91:CL91" si="234">SUM(BV59:BV90)</f>
        <v>813888016</v>
      </c>
      <c r="BW91" s="61">
        <f t="shared" si="234"/>
        <v>0</v>
      </c>
      <c r="BX91" s="61">
        <f t="shared" si="234"/>
        <v>0</v>
      </c>
      <c r="BY91" s="61">
        <f t="shared" si="234"/>
        <v>0</v>
      </c>
      <c r="BZ91" s="61">
        <f t="shared" si="234"/>
        <v>0</v>
      </c>
      <c r="CA91" s="61">
        <f t="shared" si="234"/>
        <v>213499273</v>
      </c>
      <c r="CB91" s="61">
        <f t="shared" si="234"/>
        <v>23712635</v>
      </c>
      <c r="CC91" s="61">
        <f t="shared" si="234"/>
        <v>0</v>
      </c>
      <c r="CD91" s="61">
        <f t="shared" si="234"/>
        <v>0</v>
      </c>
      <c r="CE91" s="61">
        <f t="shared" si="234"/>
        <v>0</v>
      </c>
      <c r="CF91" s="61">
        <f t="shared" si="234"/>
        <v>0</v>
      </c>
      <c r="CG91" s="61">
        <f t="shared" si="234"/>
        <v>0</v>
      </c>
      <c r="CH91" s="61">
        <f t="shared" si="234"/>
        <v>133382922</v>
      </c>
      <c r="CI91" s="61">
        <f t="shared" si="234"/>
        <v>168644801</v>
      </c>
      <c r="CJ91" s="61">
        <f t="shared" si="234"/>
        <v>0</v>
      </c>
      <c r="CK91" s="61">
        <f t="shared" si="234"/>
        <v>0</v>
      </c>
      <c r="CL91" s="61">
        <f t="shared" si="234"/>
        <v>0</v>
      </c>
      <c r="CM91" s="61"/>
      <c r="CN91" s="61">
        <f>SUM(CN59:CN90)</f>
        <v>0</v>
      </c>
      <c r="CO91" s="61">
        <f>SUM(CO59:CO90)</f>
        <v>0</v>
      </c>
      <c r="CP91" s="61">
        <f>SUM(CP59:CP90)</f>
        <v>274648385</v>
      </c>
      <c r="CQ91" s="62">
        <f t="shared" si="164"/>
        <v>0.47800322824001251</v>
      </c>
      <c r="CR91" s="61">
        <f t="shared" ref="CR91:DL91" si="235">SUM(CR59:CR90)</f>
        <v>745294071</v>
      </c>
      <c r="CS91" s="61">
        <f t="shared" si="235"/>
        <v>0</v>
      </c>
      <c r="CT91" s="61">
        <f t="shared" si="235"/>
        <v>0</v>
      </c>
      <c r="CU91" s="61">
        <f t="shared" si="235"/>
        <v>0</v>
      </c>
      <c r="CV91" s="61">
        <f t="shared" si="235"/>
        <v>0</v>
      </c>
      <c r="CW91" s="61">
        <f t="shared" si="235"/>
        <v>306500727</v>
      </c>
      <c r="CX91" s="61">
        <f t="shared" si="235"/>
        <v>26287365</v>
      </c>
      <c r="CY91" s="61">
        <f t="shared" si="235"/>
        <v>0</v>
      </c>
      <c r="CZ91" s="61">
        <f t="shared" si="235"/>
        <v>0</v>
      </c>
      <c r="DA91" s="61">
        <f t="shared" si="235"/>
        <v>0</v>
      </c>
      <c r="DB91" s="61">
        <f t="shared" si="235"/>
        <v>0</v>
      </c>
      <c r="DC91" s="61">
        <f t="shared" si="235"/>
        <v>0</v>
      </c>
      <c r="DD91" s="61">
        <f t="shared" si="235"/>
        <v>66617078</v>
      </c>
      <c r="DE91" s="61">
        <f t="shared" si="235"/>
        <v>165256641</v>
      </c>
      <c r="DF91" s="61">
        <f t="shared" si="235"/>
        <v>0</v>
      </c>
      <c r="DG91" s="61">
        <f t="shared" si="235"/>
        <v>0</v>
      </c>
      <c r="DH91" s="61">
        <f t="shared" si="235"/>
        <v>0</v>
      </c>
      <c r="DI91" s="61">
        <f t="shared" si="235"/>
        <v>0</v>
      </c>
      <c r="DJ91" s="61">
        <f t="shared" si="235"/>
        <v>0</v>
      </c>
      <c r="DK91" s="61">
        <f t="shared" si="235"/>
        <v>0</v>
      </c>
      <c r="DL91" s="61">
        <f t="shared" si="235"/>
        <v>180632260</v>
      </c>
      <c r="DN91" s="5">
        <f t="shared" si="191"/>
        <v>1559182087</v>
      </c>
      <c r="DO91" s="5">
        <f t="shared" si="192"/>
        <v>1559182087</v>
      </c>
      <c r="DP91" s="5">
        <f t="shared" si="193"/>
        <v>1559182087</v>
      </c>
    </row>
    <row r="92" spans="1:120" ht="6" customHeight="1" thickTop="1" x14ac:dyDescent="0.25">
      <c r="B92" s="98"/>
      <c r="C92" s="97"/>
      <c r="D92" s="96"/>
      <c r="E92" s="95"/>
      <c r="F92" s="94"/>
      <c r="G92" s="93"/>
      <c r="H92" s="93"/>
      <c r="I92" s="93"/>
      <c r="J92" s="93"/>
      <c r="K92" s="93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1"/>
      <c r="AC92" s="90"/>
      <c r="AD92" s="87"/>
      <c r="AE92" s="87"/>
      <c r="AF92" s="87"/>
      <c r="AG92" s="87"/>
      <c r="AH92" s="87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8"/>
      <c r="AZ92" s="87"/>
      <c r="BA92" s="87"/>
      <c r="BB92" s="87"/>
      <c r="BC92" s="87"/>
      <c r="BD92" s="87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  <c r="BT92" s="86"/>
      <c r="BU92" s="88"/>
      <c r="BV92" s="87"/>
      <c r="BW92" s="87"/>
      <c r="BX92" s="87"/>
      <c r="BY92" s="87"/>
      <c r="BZ92" s="87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8"/>
      <c r="CR92" s="87"/>
      <c r="CS92" s="87"/>
      <c r="CT92" s="87"/>
      <c r="CU92" s="87"/>
      <c r="CV92" s="87"/>
      <c r="CW92" s="86"/>
      <c r="CX92" s="86"/>
      <c r="CY92" s="86"/>
      <c r="CZ92" s="86"/>
      <c r="DA92" s="86"/>
      <c r="DB92" s="86"/>
      <c r="DC92" s="86"/>
      <c r="DD92" s="86"/>
      <c r="DE92" s="86"/>
      <c r="DF92" s="86"/>
      <c r="DG92" s="86"/>
      <c r="DH92" s="86"/>
      <c r="DI92" s="86"/>
      <c r="DJ92" s="86"/>
      <c r="DK92" s="86"/>
      <c r="DL92" s="86"/>
      <c r="DN92" s="5">
        <f t="shared" si="191"/>
        <v>0</v>
      </c>
      <c r="DO92" s="5">
        <f t="shared" si="192"/>
        <v>0</v>
      </c>
      <c r="DP92" s="5">
        <f t="shared" si="193"/>
        <v>0</v>
      </c>
    </row>
    <row r="93" spans="1:120" s="4" customFormat="1" ht="27.75" customHeight="1" x14ac:dyDescent="0.25">
      <c r="A93" s="214" t="s">
        <v>1</v>
      </c>
      <c r="B93" s="215" t="s">
        <v>112</v>
      </c>
      <c r="C93" s="70" t="s">
        <v>111</v>
      </c>
      <c r="D93" s="69" t="s">
        <v>110</v>
      </c>
      <c r="E93" s="82">
        <v>301</v>
      </c>
      <c r="F93" s="67" t="s">
        <v>70</v>
      </c>
      <c r="G93" s="66">
        <f t="shared" ref="G93:G107" si="236">SUM(H93:AA93)</f>
        <v>85000000</v>
      </c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>
        <v>85000000</v>
      </c>
      <c r="X93" s="66"/>
      <c r="Y93" s="66"/>
      <c r="Z93" s="66"/>
      <c r="AA93" s="66"/>
      <c r="AC93" s="22">
        <f t="shared" ref="AC93:AC128" si="237">+AD93/G93</f>
        <v>0.28941176470588237</v>
      </c>
      <c r="AD93" s="66">
        <f t="shared" ref="AD93:AD107" si="238">SUM(AE93:AX93)</f>
        <v>24600000</v>
      </c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>
        <f>+'[3]ABRIL 2016'!$Z$314</f>
        <v>24600000</v>
      </c>
      <c r="AU93" s="66"/>
      <c r="AV93" s="66"/>
      <c r="AW93" s="66"/>
      <c r="AX93" s="66"/>
      <c r="AY93" s="22">
        <f t="shared" ref="AY93:AY128" si="239">1-AC93</f>
        <v>0.71058823529411763</v>
      </c>
      <c r="AZ93" s="66">
        <f t="shared" ref="AZ93:AZ107" si="240">SUM(BA93:BT93)</f>
        <v>60400000</v>
      </c>
      <c r="BA93" s="66">
        <f t="shared" ref="BA93:BA107" si="241">+H93</f>
        <v>0</v>
      </c>
      <c r="BB93" s="66">
        <f t="shared" ref="BB93:BB107" si="242">I93-AF93</f>
        <v>0</v>
      </c>
      <c r="BC93" s="66">
        <f t="shared" ref="BC93:BC107" si="243">J93-AG93</f>
        <v>0</v>
      </c>
      <c r="BD93" s="66">
        <f t="shared" ref="BD93:BD107" si="244">K93-AH93</f>
        <v>0</v>
      </c>
      <c r="BE93" s="66">
        <f t="shared" ref="BE93:BP99" si="245">+L93-AI93</f>
        <v>0</v>
      </c>
      <c r="BF93" s="66">
        <f t="shared" si="245"/>
        <v>0</v>
      </c>
      <c r="BG93" s="66">
        <f t="shared" si="245"/>
        <v>0</v>
      </c>
      <c r="BH93" s="66">
        <f t="shared" si="245"/>
        <v>0</v>
      </c>
      <c r="BI93" s="66">
        <f t="shared" si="245"/>
        <v>0</v>
      </c>
      <c r="BJ93" s="66">
        <f t="shared" si="245"/>
        <v>0</v>
      </c>
      <c r="BK93" s="66">
        <f t="shared" si="245"/>
        <v>0</v>
      </c>
      <c r="BL93" s="66">
        <f t="shared" si="245"/>
        <v>0</v>
      </c>
      <c r="BM93" s="66">
        <f t="shared" si="245"/>
        <v>0</v>
      </c>
      <c r="BN93" s="66">
        <f t="shared" si="245"/>
        <v>0</v>
      </c>
      <c r="BO93" s="66">
        <f t="shared" si="245"/>
        <v>0</v>
      </c>
      <c r="BP93" s="66">
        <f t="shared" si="245"/>
        <v>60400000</v>
      </c>
      <c r="BQ93" s="66"/>
      <c r="BR93" s="66"/>
      <c r="BS93" s="66">
        <f t="shared" ref="BS93:BS107" si="246">Z93-AW93</f>
        <v>0</v>
      </c>
      <c r="BT93" s="66">
        <f t="shared" ref="BT93:BT99" si="247">+AA93-AX93</f>
        <v>0</v>
      </c>
      <c r="BU93" s="22">
        <f t="shared" ref="BU93:BU128" si="248">+BV93/G93</f>
        <v>0.19560178823529412</v>
      </c>
      <c r="BV93" s="66">
        <f t="shared" ref="BV93:BV107" si="249">SUM(BW93:CP93)</f>
        <v>16626152</v>
      </c>
      <c r="BW93" s="66"/>
      <c r="BX93" s="66"/>
      <c r="BY93" s="66"/>
      <c r="BZ93" s="66"/>
      <c r="CA93" s="66"/>
      <c r="CB93" s="66"/>
      <c r="CC93" s="66"/>
      <c r="CD93" s="66"/>
      <c r="CE93" s="66"/>
      <c r="CF93" s="66"/>
      <c r="CG93" s="66"/>
      <c r="CH93" s="66"/>
      <c r="CI93" s="66"/>
      <c r="CJ93" s="66"/>
      <c r="CK93" s="66"/>
      <c r="CL93" s="66">
        <f>+'[1]MAYO 2016'!$H$373</f>
        <v>16626152</v>
      </c>
      <c r="CM93" s="66"/>
      <c r="CN93" s="66"/>
      <c r="CO93" s="66"/>
      <c r="CP93" s="66"/>
      <c r="CQ93" s="22">
        <f t="shared" ref="CQ93:CQ128" si="250">1-BU93</f>
        <v>0.80439821176470594</v>
      </c>
      <c r="CR93" s="66">
        <f t="shared" ref="CR93:CR107" si="251">SUM(CS93:DL93)</f>
        <v>68373848</v>
      </c>
      <c r="CS93" s="66">
        <f t="shared" ref="CS93:CS107" si="252">H93-BW93</f>
        <v>0</v>
      </c>
      <c r="CT93" s="66">
        <f t="shared" ref="CT93:CT107" si="253">I93-BX93</f>
        <v>0</v>
      </c>
      <c r="CU93" s="66">
        <f t="shared" ref="CU93:CU107" si="254">J93-BY93</f>
        <v>0</v>
      </c>
      <c r="CV93" s="66">
        <f t="shared" ref="CV93:CV107" si="255">K93-BZ93</f>
        <v>0</v>
      </c>
      <c r="CW93" s="66">
        <f t="shared" ref="CW93:CW107" si="256">L93-CA93</f>
        <v>0</v>
      </c>
      <c r="CX93" s="66">
        <f t="shared" ref="CX93:CX107" si="257">M93-CB93</f>
        <v>0</v>
      </c>
      <c r="CY93" s="66">
        <f t="shared" ref="CY93:CY107" si="258">N93-CC93</f>
        <v>0</v>
      </c>
      <c r="CZ93" s="66">
        <f t="shared" ref="CZ93:DB98" si="259">+O93-CD93</f>
        <v>0</v>
      </c>
      <c r="DA93" s="66">
        <f t="shared" si="259"/>
        <v>0</v>
      </c>
      <c r="DB93" s="66">
        <f t="shared" si="259"/>
        <v>0</v>
      </c>
      <c r="DC93" s="66">
        <f t="shared" ref="DC93:DC107" si="260">R93-CG93</f>
        <v>0</v>
      </c>
      <c r="DD93" s="66">
        <f t="shared" ref="DD93:DD107" si="261">S93-CH93</f>
        <v>0</v>
      </c>
      <c r="DE93" s="66">
        <f t="shared" ref="DE93:DE107" si="262">T93-CI93</f>
        <v>0</v>
      </c>
      <c r="DF93" s="66">
        <f t="shared" ref="DF93:DH99" si="263">+U93-CJ93</f>
        <v>0</v>
      </c>
      <c r="DG93" s="66">
        <f t="shared" si="263"/>
        <v>0</v>
      </c>
      <c r="DH93" s="66">
        <f t="shared" si="263"/>
        <v>68373848</v>
      </c>
      <c r="DI93" s="66"/>
      <c r="DJ93" s="66">
        <f t="shared" ref="DJ93:DL99" si="264">+Y93-CN93</f>
        <v>0</v>
      </c>
      <c r="DK93" s="66">
        <f t="shared" si="264"/>
        <v>0</v>
      </c>
      <c r="DL93" s="66">
        <f t="shared" si="264"/>
        <v>0</v>
      </c>
      <c r="DN93" s="5">
        <f t="shared" si="191"/>
        <v>85000000</v>
      </c>
      <c r="DO93" s="5">
        <f t="shared" si="192"/>
        <v>85000000</v>
      </c>
      <c r="DP93" s="5">
        <f t="shared" si="193"/>
        <v>85000000</v>
      </c>
    </row>
    <row r="94" spans="1:120" s="4" customFormat="1" ht="33.75" customHeight="1" x14ac:dyDescent="0.25">
      <c r="A94" s="214"/>
      <c r="B94" s="216"/>
      <c r="C94" s="70" t="s">
        <v>109</v>
      </c>
      <c r="D94" s="69" t="s">
        <v>108</v>
      </c>
      <c r="E94" s="82">
        <v>301</v>
      </c>
      <c r="F94" s="67" t="s">
        <v>70</v>
      </c>
      <c r="G94" s="66">
        <f t="shared" si="236"/>
        <v>55000000</v>
      </c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>
        <v>55000000</v>
      </c>
      <c r="X94" s="66"/>
      <c r="Y94" s="66"/>
      <c r="Z94" s="66"/>
      <c r="AA94" s="66"/>
      <c r="AC94" s="22">
        <f t="shared" si="237"/>
        <v>0.57147345454545451</v>
      </c>
      <c r="AD94" s="66">
        <f t="shared" si="238"/>
        <v>31431040</v>
      </c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>
        <f>+'[2]MARZO 2016 ULTIMO'!$Z$236</f>
        <v>31431040</v>
      </c>
      <c r="AU94" s="66"/>
      <c r="AV94" s="66"/>
      <c r="AW94" s="66"/>
      <c r="AX94" s="66"/>
      <c r="AY94" s="22">
        <f t="shared" si="239"/>
        <v>0.42852654545454549</v>
      </c>
      <c r="AZ94" s="66">
        <f t="shared" si="240"/>
        <v>23568960</v>
      </c>
      <c r="BA94" s="66">
        <f t="shared" si="241"/>
        <v>0</v>
      </c>
      <c r="BB94" s="66">
        <f t="shared" si="242"/>
        <v>0</v>
      </c>
      <c r="BC94" s="66">
        <f t="shared" si="243"/>
        <v>0</v>
      </c>
      <c r="BD94" s="66">
        <f t="shared" si="244"/>
        <v>0</v>
      </c>
      <c r="BE94" s="66">
        <f t="shared" si="245"/>
        <v>0</v>
      </c>
      <c r="BF94" s="66">
        <f t="shared" si="245"/>
        <v>0</v>
      </c>
      <c r="BG94" s="66">
        <f t="shared" si="245"/>
        <v>0</v>
      </c>
      <c r="BH94" s="66">
        <f t="shared" si="245"/>
        <v>0</v>
      </c>
      <c r="BI94" s="66">
        <f t="shared" si="245"/>
        <v>0</v>
      </c>
      <c r="BJ94" s="66">
        <f t="shared" si="245"/>
        <v>0</v>
      </c>
      <c r="BK94" s="66">
        <f t="shared" si="245"/>
        <v>0</v>
      </c>
      <c r="BL94" s="66">
        <f t="shared" si="245"/>
        <v>0</v>
      </c>
      <c r="BM94" s="66">
        <f t="shared" si="245"/>
        <v>0</v>
      </c>
      <c r="BN94" s="66">
        <f t="shared" si="245"/>
        <v>0</v>
      </c>
      <c r="BO94" s="66">
        <f t="shared" si="245"/>
        <v>0</v>
      </c>
      <c r="BP94" s="66">
        <f t="shared" si="245"/>
        <v>23568960</v>
      </c>
      <c r="BQ94" s="66"/>
      <c r="BR94" s="66"/>
      <c r="BS94" s="66">
        <f t="shared" si="246"/>
        <v>0</v>
      </c>
      <c r="BT94" s="66">
        <f t="shared" si="247"/>
        <v>0</v>
      </c>
      <c r="BU94" s="22">
        <f t="shared" si="248"/>
        <v>0.3922834</v>
      </c>
      <c r="BV94" s="66">
        <f t="shared" si="249"/>
        <v>21575587</v>
      </c>
      <c r="BW94" s="66"/>
      <c r="BX94" s="66"/>
      <c r="BY94" s="66"/>
      <c r="BZ94" s="66"/>
      <c r="CA94" s="66"/>
      <c r="CB94" s="66"/>
      <c r="CC94" s="66"/>
      <c r="CD94" s="66"/>
      <c r="CE94" s="66"/>
      <c r="CF94" s="66"/>
      <c r="CG94" s="66"/>
      <c r="CH94" s="66"/>
      <c r="CI94" s="66"/>
      <c r="CJ94" s="66"/>
      <c r="CK94" s="66"/>
      <c r="CL94" s="66">
        <f>+'[1]MAYO 2016'!$H$383</f>
        <v>21575587</v>
      </c>
      <c r="CM94" s="66"/>
      <c r="CN94" s="66"/>
      <c r="CO94" s="66"/>
      <c r="CP94" s="66"/>
      <c r="CQ94" s="22">
        <f t="shared" si="250"/>
        <v>0.60771660000000005</v>
      </c>
      <c r="CR94" s="66">
        <f t="shared" si="251"/>
        <v>33424413</v>
      </c>
      <c r="CS94" s="66">
        <f t="shared" si="252"/>
        <v>0</v>
      </c>
      <c r="CT94" s="66">
        <f t="shared" si="253"/>
        <v>0</v>
      </c>
      <c r="CU94" s="66">
        <f t="shared" si="254"/>
        <v>0</v>
      </c>
      <c r="CV94" s="66">
        <f t="shared" si="255"/>
        <v>0</v>
      </c>
      <c r="CW94" s="66">
        <f t="shared" si="256"/>
        <v>0</v>
      </c>
      <c r="CX94" s="66">
        <f t="shared" si="257"/>
        <v>0</v>
      </c>
      <c r="CY94" s="66">
        <f t="shared" si="258"/>
        <v>0</v>
      </c>
      <c r="CZ94" s="66">
        <f t="shared" si="259"/>
        <v>0</v>
      </c>
      <c r="DA94" s="66">
        <f t="shared" si="259"/>
        <v>0</v>
      </c>
      <c r="DB94" s="66">
        <f t="shared" si="259"/>
        <v>0</v>
      </c>
      <c r="DC94" s="66">
        <f t="shared" si="260"/>
        <v>0</v>
      </c>
      <c r="DD94" s="66">
        <f t="shared" si="261"/>
        <v>0</v>
      </c>
      <c r="DE94" s="66">
        <f t="shared" si="262"/>
        <v>0</v>
      </c>
      <c r="DF94" s="66">
        <f t="shared" si="263"/>
        <v>0</v>
      </c>
      <c r="DG94" s="66">
        <f t="shared" si="263"/>
        <v>0</v>
      </c>
      <c r="DH94" s="66">
        <f t="shared" si="263"/>
        <v>33424413</v>
      </c>
      <c r="DI94" s="66"/>
      <c r="DJ94" s="66">
        <f t="shared" si="264"/>
        <v>0</v>
      </c>
      <c r="DK94" s="66">
        <f t="shared" si="264"/>
        <v>0</v>
      </c>
      <c r="DL94" s="66">
        <f t="shared" si="264"/>
        <v>0</v>
      </c>
      <c r="DN94" s="5">
        <f t="shared" si="191"/>
        <v>55000000</v>
      </c>
      <c r="DO94" s="5">
        <f t="shared" si="192"/>
        <v>55000000</v>
      </c>
      <c r="DP94" s="5">
        <f t="shared" si="193"/>
        <v>55000000</v>
      </c>
    </row>
    <row r="95" spans="1:120" s="4" customFormat="1" ht="30" x14ac:dyDescent="0.25">
      <c r="A95" s="214"/>
      <c r="B95" s="216"/>
      <c r="C95" s="70" t="s">
        <v>107</v>
      </c>
      <c r="D95" s="69" t="s">
        <v>106</v>
      </c>
      <c r="E95" s="82">
        <v>301</v>
      </c>
      <c r="F95" s="67" t="s">
        <v>70</v>
      </c>
      <c r="G95" s="66">
        <f t="shared" si="236"/>
        <v>30000000</v>
      </c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>
        <v>30000000</v>
      </c>
      <c r="X95" s="66"/>
      <c r="Y95" s="66"/>
      <c r="Z95" s="66"/>
      <c r="AA95" s="66"/>
      <c r="AC95" s="22">
        <f t="shared" si="237"/>
        <v>0.64794119999999999</v>
      </c>
      <c r="AD95" s="66">
        <f t="shared" si="238"/>
        <v>19438236</v>
      </c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>
        <f>+'[1]MAYO 2016'!$Z$398</f>
        <v>19438236</v>
      </c>
      <c r="AU95" s="66"/>
      <c r="AV95" s="66"/>
      <c r="AW95" s="66"/>
      <c r="AX95" s="66"/>
      <c r="AY95" s="22">
        <f t="shared" si="239"/>
        <v>0.35205880000000001</v>
      </c>
      <c r="AZ95" s="66">
        <f t="shared" si="240"/>
        <v>10561764</v>
      </c>
      <c r="BA95" s="66">
        <f t="shared" si="241"/>
        <v>0</v>
      </c>
      <c r="BB95" s="66">
        <f t="shared" si="242"/>
        <v>0</v>
      </c>
      <c r="BC95" s="66">
        <f t="shared" si="243"/>
        <v>0</v>
      </c>
      <c r="BD95" s="66">
        <f t="shared" si="244"/>
        <v>0</v>
      </c>
      <c r="BE95" s="66">
        <f t="shared" si="245"/>
        <v>0</v>
      </c>
      <c r="BF95" s="66">
        <f t="shared" si="245"/>
        <v>0</v>
      </c>
      <c r="BG95" s="66">
        <f t="shared" si="245"/>
        <v>0</v>
      </c>
      <c r="BH95" s="66">
        <f t="shared" si="245"/>
        <v>0</v>
      </c>
      <c r="BI95" s="66">
        <f t="shared" si="245"/>
        <v>0</v>
      </c>
      <c r="BJ95" s="66">
        <f t="shared" si="245"/>
        <v>0</v>
      </c>
      <c r="BK95" s="66">
        <f t="shared" si="245"/>
        <v>0</v>
      </c>
      <c r="BL95" s="66">
        <f t="shared" si="245"/>
        <v>0</v>
      </c>
      <c r="BM95" s="66">
        <f t="shared" si="245"/>
        <v>0</v>
      </c>
      <c r="BN95" s="66">
        <f t="shared" si="245"/>
        <v>0</v>
      </c>
      <c r="BO95" s="66">
        <f t="shared" si="245"/>
        <v>0</v>
      </c>
      <c r="BP95" s="66">
        <f t="shared" si="245"/>
        <v>10561764</v>
      </c>
      <c r="BQ95" s="66"/>
      <c r="BR95" s="66"/>
      <c r="BS95" s="66">
        <f t="shared" si="246"/>
        <v>0</v>
      </c>
      <c r="BT95" s="66">
        <f t="shared" si="247"/>
        <v>0</v>
      </c>
      <c r="BU95" s="22">
        <f t="shared" si="248"/>
        <v>0.64351369999999997</v>
      </c>
      <c r="BV95" s="66">
        <f t="shared" si="249"/>
        <v>19305411</v>
      </c>
      <c r="BW95" s="66"/>
      <c r="BX95" s="66"/>
      <c r="BY95" s="66"/>
      <c r="BZ95" s="66"/>
      <c r="CA95" s="66"/>
      <c r="CB95" s="66"/>
      <c r="CC95" s="66"/>
      <c r="CD95" s="66"/>
      <c r="CE95" s="66"/>
      <c r="CF95" s="66"/>
      <c r="CG95" s="66"/>
      <c r="CH95" s="66"/>
      <c r="CI95" s="66"/>
      <c r="CJ95" s="66"/>
      <c r="CK95" s="66"/>
      <c r="CL95" s="66">
        <f>+'[1]MAYO 2016'!$H$396</f>
        <v>19305411</v>
      </c>
      <c r="CM95" s="66"/>
      <c r="CN95" s="66"/>
      <c r="CO95" s="66"/>
      <c r="CP95" s="66"/>
      <c r="CQ95" s="22">
        <f t="shared" si="250"/>
        <v>0.35648630000000003</v>
      </c>
      <c r="CR95" s="66">
        <f t="shared" si="251"/>
        <v>10694589</v>
      </c>
      <c r="CS95" s="66">
        <f t="shared" si="252"/>
        <v>0</v>
      </c>
      <c r="CT95" s="66">
        <f t="shared" si="253"/>
        <v>0</v>
      </c>
      <c r="CU95" s="66">
        <f t="shared" si="254"/>
        <v>0</v>
      </c>
      <c r="CV95" s="66">
        <f t="shared" si="255"/>
        <v>0</v>
      </c>
      <c r="CW95" s="66">
        <f t="shared" si="256"/>
        <v>0</v>
      </c>
      <c r="CX95" s="66">
        <f t="shared" si="257"/>
        <v>0</v>
      </c>
      <c r="CY95" s="66">
        <f t="shared" si="258"/>
        <v>0</v>
      </c>
      <c r="CZ95" s="66">
        <f t="shared" si="259"/>
        <v>0</v>
      </c>
      <c r="DA95" s="66">
        <f t="shared" si="259"/>
        <v>0</v>
      </c>
      <c r="DB95" s="66">
        <f t="shared" si="259"/>
        <v>0</v>
      </c>
      <c r="DC95" s="66">
        <f t="shared" si="260"/>
        <v>0</v>
      </c>
      <c r="DD95" s="66">
        <f t="shared" si="261"/>
        <v>0</v>
      </c>
      <c r="DE95" s="66">
        <f t="shared" si="262"/>
        <v>0</v>
      </c>
      <c r="DF95" s="66">
        <f t="shared" si="263"/>
        <v>0</v>
      </c>
      <c r="DG95" s="66">
        <f t="shared" si="263"/>
        <v>0</v>
      </c>
      <c r="DH95" s="66">
        <f t="shared" si="263"/>
        <v>10694589</v>
      </c>
      <c r="DI95" s="66"/>
      <c r="DJ95" s="66">
        <f t="shared" si="264"/>
        <v>0</v>
      </c>
      <c r="DK95" s="66">
        <f t="shared" si="264"/>
        <v>0</v>
      </c>
      <c r="DL95" s="66">
        <f t="shared" si="264"/>
        <v>0</v>
      </c>
      <c r="DN95" s="5">
        <f t="shared" si="191"/>
        <v>30000000</v>
      </c>
      <c r="DO95" s="5">
        <f t="shared" si="192"/>
        <v>30000000</v>
      </c>
      <c r="DP95" s="5">
        <f t="shared" si="193"/>
        <v>30000000</v>
      </c>
    </row>
    <row r="96" spans="1:120" ht="30" x14ac:dyDescent="0.25">
      <c r="A96" s="214"/>
      <c r="B96" s="216"/>
      <c r="C96" s="70" t="s">
        <v>105</v>
      </c>
      <c r="D96" s="69" t="s">
        <v>104</v>
      </c>
      <c r="E96" s="82">
        <v>301</v>
      </c>
      <c r="F96" s="67" t="s">
        <v>103</v>
      </c>
      <c r="G96" s="66">
        <f t="shared" si="236"/>
        <v>51000000</v>
      </c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>
        <v>25000000</v>
      </c>
      <c r="X96" s="66"/>
      <c r="Y96" s="66"/>
      <c r="Z96" s="66"/>
      <c r="AA96" s="66">
        <f>25000000+1000000</f>
        <v>26000000</v>
      </c>
      <c r="AC96" s="22">
        <f t="shared" si="237"/>
        <v>0.14127180392156863</v>
      </c>
      <c r="AD96" s="66">
        <f t="shared" si="238"/>
        <v>7204862</v>
      </c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>
        <f>+'[1]MAYO 2016'!$AG$407</f>
        <v>7204862</v>
      </c>
      <c r="AY96" s="22">
        <f t="shared" si="239"/>
        <v>0.85872819607843143</v>
      </c>
      <c r="AZ96" s="66">
        <f t="shared" si="240"/>
        <v>43795138</v>
      </c>
      <c r="BA96" s="66">
        <f t="shared" si="241"/>
        <v>0</v>
      </c>
      <c r="BB96" s="66">
        <f t="shared" si="242"/>
        <v>0</v>
      </c>
      <c r="BC96" s="66">
        <f t="shared" si="243"/>
        <v>0</v>
      </c>
      <c r="BD96" s="66">
        <f t="shared" si="244"/>
        <v>0</v>
      </c>
      <c r="BE96" s="66">
        <f t="shared" si="245"/>
        <v>0</v>
      </c>
      <c r="BF96" s="66">
        <f t="shared" si="245"/>
        <v>0</v>
      </c>
      <c r="BG96" s="66">
        <f t="shared" si="245"/>
        <v>0</v>
      </c>
      <c r="BH96" s="66">
        <f t="shared" si="245"/>
        <v>0</v>
      </c>
      <c r="BI96" s="66">
        <f t="shared" si="245"/>
        <v>0</v>
      </c>
      <c r="BJ96" s="66">
        <f t="shared" si="245"/>
        <v>0</v>
      </c>
      <c r="BK96" s="66">
        <f t="shared" si="245"/>
        <v>0</v>
      </c>
      <c r="BL96" s="66">
        <f t="shared" si="245"/>
        <v>0</v>
      </c>
      <c r="BM96" s="66">
        <f t="shared" si="245"/>
        <v>0</v>
      </c>
      <c r="BN96" s="66">
        <f t="shared" si="245"/>
        <v>0</v>
      </c>
      <c r="BO96" s="66">
        <f t="shared" si="245"/>
        <v>0</v>
      </c>
      <c r="BP96" s="66">
        <f t="shared" si="245"/>
        <v>25000000</v>
      </c>
      <c r="BQ96" s="66"/>
      <c r="BR96" s="66"/>
      <c r="BS96" s="66">
        <f t="shared" si="246"/>
        <v>0</v>
      </c>
      <c r="BT96" s="66">
        <f t="shared" si="247"/>
        <v>18795138</v>
      </c>
      <c r="BU96" s="22">
        <f t="shared" si="248"/>
        <v>0.1411541568627451</v>
      </c>
      <c r="BV96" s="66">
        <f t="shared" si="249"/>
        <v>7198862</v>
      </c>
      <c r="BW96" s="66"/>
      <c r="BX96" s="66"/>
      <c r="BY96" s="66"/>
      <c r="BZ96" s="66"/>
      <c r="CA96" s="66"/>
      <c r="CB96" s="66"/>
      <c r="CC96" s="66"/>
      <c r="CD96" s="66"/>
      <c r="CE96" s="66"/>
      <c r="CF96" s="66"/>
      <c r="CG96" s="66"/>
      <c r="CH96" s="66"/>
      <c r="CI96" s="66"/>
      <c r="CJ96" s="66"/>
      <c r="CK96" s="66"/>
      <c r="CL96" s="66"/>
      <c r="CM96" s="66"/>
      <c r="CN96" s="66"/>
      <c r="CO96" s="66"/>
      <c r="CP96" s="66">
        <f>+'[1]MAYO 2016'!$H$405</f>
        <v>7198862</v>
      </c>
      <c r="CQ96" s="22">
        <f t="shared" si="250"/>
        <v>0.85884584313725487</v>
      </c>
      <c r="CR96" s="66">
        <f t="shared" si="251"/>
        <v>43801138</v>
      </c>
      <c r="CS96" s="66">
        <f t="shared" si="252"/>
        <v>0</v>
      </c>
      <c r="CT96" s="66">
        <f t="shared" si="253"/>
        <v>0</v>
      </c>
      <c r="CU96" s="66">
        <f t="shared" si="254"/>
        <v>0</v>
      </c>
      <c r="CV96" s="66">
        <f t="shared" si="255"/>
        <v>0</v>
      </c>
      <c r="CW96" s="66">
        <f t="shared" si="256"/>
        <v>0</v>
      </c>
      <c r="CX96" s="66">
        <f t="shared" si="257"/>
        <v>0</v>
      </c>
      <c r="CY96" s="66">
        <f t="shared" si="258"/>
        <v>0</v>
      </c>
      <c r="CZ96" s="66">
        <f t="shared" si="259"/>
        <v>0</v>
      </c>
      <c r="DA96" s="66">
        <f t="shared" si="259"/>
        <v>0</v>
      </c>
      <c r="DB96" s="66">
        <f t="shared" si="259"/>
        <v>0</v>
      </c>
      <c r="DC96" s="66">
        <f t="shared" si="260"/>
        <v>0</v>
      </c>
      <c r="DD96" s="66">
        <f t="shared" si="261"/>
        <v>0</v>
      </c>
      <c r="DE96" s="66">
        <f t="shared" si="262"/>
        <v>0</v>
      </c>
      <c r="DF96" s="66">
        <f t="shared" si="263"/>
        <v>0</v>
      </c>
      <c r="DG96" s="66">
        <f t="shared" si="263"/>
        <v>0</v>
      </c>
      <c r="DH96" s="66">
        <f t="shared" si="263"/>
        <v>25000000</v>
      </c>
      <c r="DI96" s="66"/>
      <c r="DJ96" s="66">
        <f t="shared" si="264"/>
        <v>0</v>
      </c>
      <c r="DK96" s="66">
        <f t="shared" si="264"/>
        <v>0</v>
      </c>
      <c r="DL96" s="66">
        <f t="shared" si="264"/>
        <v>18801138</v>
      </c>
      <c r="DN96" s="5">
        <f t="shared" si="191"/>
        <v>51000000</v>
      </c>
      <c r="DO96" s="5">
        <f t="shared" si="192"/>
        <v>51000000</v>
      </c>
      <c r="DP96" s="5">
        <f t="shared" si="193"/>
        <v>51000000</v>
      </c>
    </row>
    <row r="97" spans="1:120" ht="30" x14ac:dyDescent="0.25">
      <c r="A97" s="214"/>
      <c r="B97" s="216"/>
      <c r="C97" s="70" t="s">
        <v>102</v>
      </c>
      <c r="D97" s="69" t="s">
        <v>101</v>
      </c>
      <c r="E97" s="82">
        <v>301</v>
      </c>
      <c r="F97" s="67" t="s">
        <v>70</v>
      </c>
      <c r="G97" s="66">
        <f t="shared" si="236"/>
        <v>34000000</v>
      </c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>
        <v>34000000</v>
      </c>
      <c r="X97" s="66"/>
      <c r="Y97" s="66"/>
      <c r="Z97" s="66"/>
      <c r="AA97" s="66"/>
      <c r="AC97" s="22">
        <f t="shared" si="237"/>
        <v>0.99863861764705886</v>
      </c>
      <c r="AD97" s="66">
        <f t="shared" si="238"/>
        <v>33953713</v>
      </c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>
        <f>+'[3]ABRIL 2016'!$Z$347</f>
        <v>33953713</v>
      </c>
      <c r="AU97" s="66"/>
      <c r="AV97" s="66"/>
      <c r="AW97" s="66"/>
      <c r="AX97" s="66"/>
      <c r="AY97" s="22">
        <f t="shared" si="239"/>
        <v>1.3613823529411428E-3</v>
      </c>
      <c r="AZ97" s="66">
        <f t="shared" si="240"/>
        <v>46287</v>
      </c>
      <c r="BA97" s="66">
        <f t="shared" si="241"/>
        <v>0</v>
      </c>
      <c r="BB97" s="66">
        <f t="shared" si="242"/>
        <v>0</v>
      </c>
      <c r="BC97" s="66">
        <f t="shared" si="243"/>
        <v>0</v>
      </c>
      <c r="BD97" s="66">
        <f t="shared" si="244"/>
        <v>0</v>
      </c>
      <c r="BE97" s="66">
        <f t="shared" si="245"/>
        <v>0</v>
      </c>
      <c r="BF97" s="66">
        <f t="shared" si="245"/>
        <v>0</v>
      </c>
      <c r="BG97" s="66">
        <f t="shared" si="245"/>
        <v>0</v>
      </c>
      <c r="BH97" s="66">
        <f t="shared" si="245"/>
        <v>0</v>
      </c>
      <c r="BI97" s="66">
        <f t="shared" si="245"/>
        <v>0</v>
      </c>
      <c r="BJ97" s="66">
        <f t="shared" si="245"/>
        <v>0</v>
      </c>
      <c r="BK97" s="66">
        <f t="shared" si="245"/>
        <v>0</v>
      </c>
      <c r="BL97" s="66">
        <f t="shared" si="245"/>
        <v>0</v>
      </c>
      <c r="BM97" s="66">
        <f t="shared" si="245"/>
        <v>0</v>
      </c>
      <c r="BN97" s="66">
        <f t="shared" si="245"/>
        <v>0</v>
      </c>
      <c r="BO97" s="66">
        <f t="shared" si="245"/>
        <v>0</v>
      </c>
      <c r="BP97" s="66">
        <f t="shared" si="245"/>
        <v>46287</v>
      </c>
      <c r="BQ97" s="66"/>
      <c r="BR97" s="66"/>
      <c r="BS97" s="66">
        <f t="shared" si="246"/>
        <v>0</v>
      </c>
      <c r="BT97" s="66">
        <f t="shared" si="247"/>
        <v>0</v>
      </c>
      <c r="BU97" s="22">
        <f t="shared" si="248"/>
        <v>0.99650888235294122</v>
      </c>
      <c r="BV97" s="66">
        <f t="shared" si="249"/>
        <v>33881302</v>
      </c>
      <c r="BW97" s="66"/>
      <c r="BX97" s="66"/>
      <c r="BY97" s="66"/>
      <c r="BZ97" s="66"/>
      <c r="CA97" s="66"/>
      <c r="CB97" s="66"/>
      <c r="CC97" s="66"/>
      <c r="CD97" s="66"/>
      <c r="CE97" s="66"/>
      <c r="CF97" s="66"/>
      <c r="CG97" s="66"/>
      <c r="CH97" s="66"/>
      <c r="CI97" s="66"/>
      <c r="CJ97" s="66"/>
      <c r="CK97" s="66"/>
      <c r="CL97" s="66">
        <f>+'[1]MAYO 2016'!$H$416</f>
        <v>33881302</v>
      </c>
      <c r="CM97" s="66"/>
      <c r="CN97" s="66"/>
      <c r="CO97" s="66"/>
      <c r="CP97" s="66"/>
      <c r="CQ97" s="22">
        <f t="shared" si="250"/>
        <v>3.4911176470587835E-3</v>
      </c>
      <c r="CR97" s="66">
        <f t="shared" si="251"/>
        <v>118698</v>
      </c>
      <c r="CS97" s="66">
        <f t="shared" si="252"/>
        <v>0</v>
      </c>
      <c r="CT97" s="66">
        <f t="shared" si="253"/>
        <v>0</v>
      </c>
      <c r="CU97" s="66">
        <f t="shared" si="254"/>
        <v>0</v>
      </c>
      <c r="CV97" s="66">
        <f t="shared" si="255"/>
        <v>0</v>
      </c>
      <c r="CW97" s="66">
        <f t="shared" si="256"/>
        <v>0</v>
      </c>
      <c r="CX97" s="66">
        <f t="shared" si="257"/>
        <v>0</v>
      </c>
      <c r="CY97" s="66">
        <f t="shared" si="258"/>
        <v>0</v>
      </c>
      <c r="CZ97" s="66">
        <f t="shared" si="259"/>
        <v>0</v>
      </c>
      <c r="DA97" s="66">
        <f t="shared" si="259"/>
        <v>0</v>
      </c>
      <c r="DB97" s="66">
        <f t="shared" si="259"/>
        <v>0</v>
      </c>
      <c r="DC97" s="66">
        <f t="shared" si="260"/>
        <v>0</v>
      </c>
      <c r="DD97" s="66">
        <f t="shared" si="261"/>
        <v>0</v>
      </c>
      <c r="DE97" s="66">
        <f t="shared" si="262"/>
        <v>0</v>
      </c>
      <c r="DF97" s="66">
        <f t="shared" si="263"/>
        <v>0</v>
      </c>
      <c r="DG97" s="66">
        <f t="shared" si="263"/>
        <v>0</v>
      </c>
      <c r="DH97" s="66">
        <f t="shared" si="263"/>
        <v>118698</v>
      </c>
      <c r="DI97" s="66"/>
      <c r="DJ97" s="66">
        <f t="shared" si="264"/>
        <v>0</v>
      </c>
      <c r="DK97" s="66">
        <f t="shared" si="264"/>
        <v>0</v>
      </c>
      <c r="DL97" s="66">
        <f t="shared" si="264"/>
        <v>0</v>
      </c>
      <c r="DN97" s="5">
        <f t="shared" si="191"/>
        <v>34000000</v>
      </c>
      <c r="DO97" s="5">
        <f t="shared" si="192"/>
        <v>34000000</v>
      </c>
      <c r="DP97" s="5">
        <f t="shared" si="193"/>
        <v>34000000</v>
      </c>
    </row>
    <row r="98" spans="1:120" ht="27.75" customHeight="1" x14ac:dyDescent="0.25">
      <c r="A98" s="214"/>
      <c r="B98" s="216"/>
      <c r="C98" s="70" t="s">
        <v>100</v>
      </c>
      <c r="D98" s="69" t="s">
        <v>99</v>
      </c>
      <c r="E98" s="82">
        <v>301</v>
      </c>
      <c r="F98" s="67" t="s">
        <v>98</v>
      </c>
      <c r="G98" s="66">
        <f t="shared" si="236"/>
        <v>60000000</v>
      </c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>
        <v>60000000</v>
      </c>
      <c r="X98" s="66"/>
      <c r="Y98" s="66"/>
      <c r="Z98" s="66"/>
      <c r="AA98" s="66"/>
      <c r="AC98" s="22">
        <f t="shared" si="237"/>
        <v>1</v>
      </c>
      <c r="AD98" s="66">
        <f t="shared" si="238"/>
        <v>60000000</v>
      </c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>
        <f>+'[4]ENERO 2016'!$Z$180</f>
        <v>60000000</v>
      </c>
      <c r="AU98" s="66"/>
      <c r="AV98" s="66"/>
      <c r="AW98" s="66"/>
      <c r="AX98" s="66"/>
      <c r="AY98" s="22">
        <f t="shared" si="239"/>
        <v>0</v>
      </c>
      <c r="AZ98" s="66">
        <f t="shared" si="240"/>
        <v>0</v>
      </c>
      <c r="BA98" s="66">
        <f t="shared" si="241"/>
        <v>0</v>
      </c>
      <c r="BB98" s="66">
        <f t="shared" si="242"/>
        <v>0</v>
      </c>
      <c r="BC98" s="66">
        <f t="shared" si="243"/>
        <v>0</v>
      </c>
      <c r="BD98" s="66">
        <f t="shared" si="244"/>
        <v>0</v>
      </c>
      <c r="BE98" s="66">
        <f t="shared" si="245"/>
        <v>0</v>
      </c>
      <c r="BF98" s="66">
        <f t="shared" si="245"/>
        <v>0</v>
      </c>
      <c r="BG98" s="66">
        <f t="shared" si="245"/>
        <v>0</v>
      </c>
      <c r="BH98" s="66">
        <f t="shared" si="245"/>
        <v>0</v>
      </c>
      <c r="BI98" s="66">
        <f t="shared" si="245"/>
        <v>0</v>
      </c>
      <c r="BJ98" s="66">
        <f t="shared" si="245"/>
        <v>0</v>
      </c>
      <c r="BK98" s="66">
        <f t="shared" si="245"/>
        <v>0</v>
      </c>
      <c r="BL98" s="66">
        <f t="shared" si="245"/>
        <v>0</v>
      </c>
      <c r="BM98" s="66">
        <f t="shared" si="245"/>
        <v>0</v>
      </c>
      <c r="BN98" s="66">
        <f t="shared" si="245"/>
        <v>0</v>
      </c>
      <c r="BO98" s="66">
        <f t="shared" si="245"/>
        <v>0</v>
      </c>
      <c r="BP98" s="66">
        <f t="shared" si="245"/>
        <v>0</v>
      </c>
      <c r="BQ98" s="66"/>
      <c r="BR98" s="66"/>
      <c r="BS98" s="66">
        <f t="shared" si="246"/>
        <v>0</v>
      </c>
      <c r="BT98" s="66">
        <f t="shared" si="247"/>
        <v>0</v>
      </c>
      <c r="BU98" s="22">
        <f t="shared" si="248"/>
        <v>0.76020776666666667</v>
      </c>
      <c r="BV98" s="66">
        <f t="shared" si="249"/>
        <v>45612466</v>
      </c>
      <c r="BW98" s="66"/>
      <c r="BX98" s="66"/>
      <c r="BY98" s="66"/>
      <c r="BZ98" s="66"/>
      <c r="CA98" s="66"/>
      <c r="CB98" s="66"/>
      <c r="CC98" s="66"/>
      <c r="CD98" s="66"/>
      <c r="CE98" s="66"/>
      <c r="CF98" s="66"/>
      <c r="CG98" s="66"/>
      <c r="CH98" s="66"/>
      <c r="CI98" s="66"/>
      <c r="CJ98" s="66"/>
      <c r="CK98" s="66"/>
      <c r="CL98" s="66">
        <f>+'[1]MAYO 2016'!$H$432</f>
        <v>45612466</v>
      </c>
      <c r="CM98" s="66"/>
      <c r="CN98" s="66"/>
      <c r="CO98" s="66"/>
      <c r="CP98" s="66"/>
      <c r="CQ98" s="22">
        <f t="shared" si="250"/>
        <v>0.23979223333333333</v>
      </c>
      <c r="CR98" s="66">
        <f t="shared" si="251"/>
        <v>14387534</v>
      </c>
      <c r="CS98" s="66">
        <f t="shared" si="252"/>
        <v>0</v>
      </c>
      <c r="CT98" s="66">
        <f t="shared" si="253"/>
        <v>0</v>
      </c>
      <c r="CU98" s="66">
        <f t="shared" si="254"/>
        <v>0</v>
      </c>
      <c r="CV98" s="66">
        <f t="shared" si="255"/>
        <v>0</v>
      </c>
      <c r="CW98" s="66">
        <f t="shared" si="256"/>
        <v>0</v>
      </c>
      <c r="CX98" s="66">
        <f t="shared" si="257"/>
        <v>0</v>
      </c>
      <c r="CY98" s="66">
        <f t="shared" si="258"/>
        <v>0</v>
      </c>
      <c r="CZ98" s="66">
        <f t="shared" si="259"/>
        <v>0</v>
      </c>
      <c r="DA98" s="66">
        <f t="shared" si="259"/>
        <v>0</v>
      </c>
      <c r="DB98" s="66">
        <f t="shared" si="259"/>
        <v>0</v>
      </c>
      <c r="DC98" s="66">
        <f t="shared" si="260"/>
        <v>0</v>
      </c>
      <c r="DD98" s="66">
        <f t="shared" si="261"/>
        <v>0</v>
      </c>
      <c r="DE98" s="66">
        <f t="shared" si="262"/>
        <v>0</v>
      </c>
      <c r="DF98" s="66">
        <f t="shared" si="263"/>
        <v>0</v>
      </c>
      <c r="DG98" s="66">
        <f t="shared" si="263"/>
        <v>0</v>
      </c>
      <c r="DH98" s="66">
        <f t="shared" si="263"/>
        <v>14387534</v>
      </c>
      <c r="DI98" s="66"/>
      <c r="DJ98" s="66">
        <f t="shared" si="264"/>
        <v>0</v>
      </c>
      <c r="DK98" s="66">
        <f t="shared" si="264"/>
        <v>0</v>
      </c>
      <c r="DL98" s="66">
        <f t="shared" si="264"/>
        <v>0</v>
      </c>
      <c r="DN98" s="5">
        <f t="shared" si="191"/>
        <v>60000000</v>
      </c>
      <c r="DO98" s="5">
        <f t="shared" si="192"/>
        <v>60000000</v>
      </c>
      <c r="DP98" s="5">
        <f t="shared" si="193"/>
        <v>60000000</v>
      </c>
    </row>
    <row r="99" spans="1:120" ht="21" customHeight="1" x14ac:dyDescent="0.25">
      <c r="A99" s="214"/>
      <c r="B99" s="216"/>
      <c r="C99" s="70" t="s">
        <v>97</v>
      </c>
      <c r="D99" s="69" t="s">
        <v>96</v>
      </c>
      <c r="E99" s="82">
        <v>301</v>
      </c>
      <c r="F99" s="67" t="s">
        <v>95</v>
      </c>
      <c r="G99" s="66">
        <f t="shared" si="236"/>
        <v>20000000</v>
      </c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>
        <v>20000000</v>
      </c>
      <c r="X99" s="66"/>
      <c r="Y99" s="66"/>
      <c r="Z99" s="66"/>
      <c r="AA99" s="66"/>
      <c r="AC99" s="22">
        <f t="shared" si="237"/>
        <v>0</v>
      </c>
      <c r="AD99" s="66">
        <f t="shared" si="238"/>
        <v>0</v>
      </c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22">
        <f t="shared" si="239"/>
        <v>1</v>
      </c>
      <c r="AZ99" s="66">
        <f t="shared" si="240"/>
        <v>20000000</v>
      </c>
      <c r="BA99" s="66">
        <f t="shared" si="241"/>
        <v>0</v>
      </c>
      <c r="BB99" s="66">
        <f t="shared" si="242"/>
        <v>0</v>
      </c>
      <c r="BC99" s="66">
        <f t="shared" si="243"/>
        <v>0</v>
      </c>
      <c r="BD99" s="66">
        <f t="shared" si="244"/>
        <v>0</v>
      </c>
      <c r="BE99" s="66">
        <f t="shared" si="245"/>
        <v>0</v>
      </c>
      <c r="BF99" s="66">
        <f t="shared" si="245"/>
        <v>0</v>
      </c>
      <c r="BG99" s="66">
        <f t="shared" si="245"/>
        <v>0</v>
      </c>
      <c r="BH99" s="66">
        <f t="shared" si="245"/>
        <v>0</v>
      </c>
      <c r="BI99" s="66">
        <f t="shared" si="245"/>
        <v>0</v>
      </c>
      <c r="BJ99" s="66">
        <f t="shared" si="245"/>
        <v>0</v>
      </c>
      <c r="BK99" s="66">
        <f t="shared" si="245"/>
        <v>0</v>
      </c>
      <c r="BL99" s="66">
        <f t="shared" si="245"/>
        <v>0</v>
      </c>
      <c r="BM99" s="66">
        <f t="shared" si="245"/>
        <v>0</v>
      </c>
      <c r="BN99" s="66">
        <f t="shared" si="245"/>
        <v>0</v>
      </c>
      <c r="BO99" s="66">
        <f t="shared" si="245"/>
        <v>0</v>
      </c>
      <c r="BP99" s="66">
        <f t="shared" si="245"/>
        <v>20000000</v>
      </c>
      <c r="BQ99" s="66"/>
      <c r="BR99" s="66"/>
      <c r="BS99" s="66">
        <f t="shared" si="246"/>
        <v>0</v>
      </c>
      <c r="BT99" s="66">
        <f t="shared" si="247"/>
        <v>0</v>
      </c>
      <c r="BU99" s="22">
        <f t="shared" si="248"/>
        <v>0</v>
      </c>
      <c r="BV99" s="66">
        <f t="shared" si="249"/>
        <v>0</v>
      </c>
      <c r="BW99" s="66"/>
      <c r="BX99" s="66"/>
      <c r="BY99" s="66"/>
      <c r="BZ99" s="66"/>
      <c r="CA99" s="66"/>
      <c r="CB99" s="66"/>
      <c r="CC99" s="66"/>
      <c r="CD99" s="66"/>
      <c r="CE99" s="66"/>
      <c r="CF99" s="66"/>
      <c r="CG99" s="66"/>
      <c r="CH99" s="66"/>
      <c r="CI99" s="66"/>
      <c r="CJ99" s="66"/>
      <c r="CK99" s="66"/>
      <c r="CL99" s="66"/>
      <c r="CM99" s="66"/>
      <c r="CN99" s="66"/>
      <c r="CO99" s="66"/>
      <c r="CP99" s="66"/>
      <c r="CQ99" s="22">
        <f t="shared" si="250"/>
        <v>1</v>
      </c>
      <c r="CR99" s="66">
        <f t="shared" si="251"/>
        <v>20000000</v>
      </c>
      <c r="CS99" s="66">
        <f t="shared" si="252"/>
        <v>0</v>
      </c>
      <c r="CT99" s="66">
        <f t="shared" si="253"/>
        <v>0</v>
      </c>
      <c r="CU99" s="66">
        <f t="shared" si="254"/>
        <v>0</v>
      </c>
      <c r="CV99" s="66">
        <f t="shared" si="255"/>
        <v>0</v>
      </c>
      <c r="CW99" s="66">
        <f t="shared" si="256"/>
        <v>0</v>
      </c>
      <c r="CX99" s="66">
        <f t="shared" si="257"/>
        <v>0</v>
      </c>
      <c r="CY99" s="66">
        <f t="shared" si="258"/>
        <v>0</v>
      </c>
      <c r="CZ99" s="66">
        <f t="shared" ref="CZ99:DB100" si="265">O99-CD99</f>
        <v>0</v>
      </c>
      <c r="DA99" s="66">
        <f t="shared" si="265"/>
        <v>0</v>
      </c>
      <c r="DB99" s="66">
        <f t="shared" si="265"/>
        <v>0</v>
      </c>
      <c r="DC99" s="66">
        <f t="shared" si="260"/>
        <v>0</v>
      </c>
      <c r="DD99" s="66">
        <f t="shared" si="261"/>
        <v>0</v>
      </c>
      <c r="DE99" s="66">
        <f t="shared" si="262"/>
        <v>0</v>
      </c>
      <c r="DF99" s="66">
        <f t="shared" si="263"/>
        <v>0</v>
      </c>
      <c r="DG99" s="66">
        <f t="shared" si="263"/>
        <v>0</v>
      </c>
      <c r="DH99" s="66">
        <f t="shared" si="263"/>
        <v>20000000</v>
      </c>
      <c r="DI99" s="66"/>
      <c r="DJ99" s="66">
        <f t="shared" si="264"/>
        <v>0</v>
      </c>
      <c r="DK99" s="66">
        <f t="shared" si="264"/>
        <v>0</v>
      </c>
      <c r="DL99" s="66">
        <f t="shared" si="264"/>
        <v>0</v>
      </c>
      <c r="DN99" s="5">
        <f t="shared" si="191"/>
        <v>20000000</v>
      </c>
      <c r="DO99" s="5">
        <f t="shared" si="192"/>
        <v>20000000</v>
      </c>
      <c r="DP99" s="5">
        <f t="shared" si="193"/>
        <v>20000000</v>
      </c>
    </row>
    <row r="100" spans="1:120" ht="30" x14ac:dyDescent="0.25">
      <c r="A100" s="214"/>
      <c r="B100" s="217"/>
      <c r="C100" s="70" t="s">
        <v>94</v>
      </c>
      <c r="D100" s="69" t="s">
        <v>93</v>
      </c>
      <c r="E100" s="82">
        <v>301</v>
      </c>
      <c r="F100" s="67" t="s">
        <v>70</v>
      </c>
      <c r="G100" s="66">
        <f t="shared" si="236"/>
        <v>26000000</v>
      </c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>
        <v>26000000</v>
      </c>
      <c r="X100" s="66"/>
      <c r="Y100" s="66"/>
      <c r="Z100" s="66"/>
      <c r="AA100" s="66"/>
      <c r="AC100" s="22">
        <f t="shared" si="237"/>
        <v>1</v>
      </c>
      <c r="AD100" s="66">
        <f t="shared" si="238"/>
        <v>26000000</v>
      </c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6"/>
      <c r="AR100" s="66"/>
      <c r="AS100" s="66"/>
      <c r="AT100" s="66">
        <f>+'[4]ENERO 2016'!$Z$190</f>
        <v>26000000</v>
      </c>
      <c r="AU100" s="66"/>
      <c r="AV100" s="66"/>
      <c r="AW100" s="66"/>
      <c r="AX100" s="66"/>
      <c r="AY100" s="22">
        <f t="shared" si="239"/>
        <v>0</v>
      </c>
      <c r="AZ100" s="66">
        <f t="shared" si="240"/>
        <v>0</v>
      </c>
      <c r="BA100" s="66">
        <f t="shared" si="241"/>
        <v>0</v>
      </c>
      <c r="BB100" s="66">
        <f t="shared" si="242"/>
        <v>0</v>
      </c>
      <c r="BC100" s="66">
        <f t="shared" si="243"/>
        <v>0</v>
      </c>
      <c r="BD100" s="66">
        <f t="shared" si="244"/>
        <v>0</v>
      </c>
      <c r="BE100" s="66">
        <f t="shared" ref="BE100:BP100" si="266">L100-AI100</f>
        <v>0</v>
      </c>
      <c r="BF100" s="66">
        <f t="shared" si="266"/>
        <v>0</v>
      </c>
      <c r="BG100" s="66">
        <f t="shared" si="266"/>
        <v>0</v>
      </c>
      <c r="BH100" s="66">
        <f t="shared" si="266"/>
        <v>0</v>
      </c>
      <c r="BI100" s="66">
        <f t="shared" si="266"/>
        <v>0</v>
      </c>
      <c r="BJ100" s="66">
        <f t="shared" si="266"/>
        <v>0</v>
      </c>
      <c r="BK100" s="66">
        <f t="shared" si="266"/>
        <v>0</v>
      </c>
      <c r="BL100" s="66">
        <f t="shared" si="266"/>
        <v>0</v>
      </c>
      <c r="BM100" s="66">
        <f t="shared" si="266"/>
        <v>0</v>
      </c>
      <c r="BN100" s="66">
        <f t="shared" si="266"/>
        <v>0</v>
      </c>
      <c r="BO100" s="66">
        <f t="shared" si="266"/>
        <v>0</v>
      </c>
      <c r="BP100" s="66">
        <f t="shared" si="266"/>
        <v>0</v>
      </c>
      <c r="BQ100" s="66"/>
      <c r="BR100" s="66">
        <f>Y100-AV100</f>
        <v>0</v>
      </c>
      <c r="BS100" s="66">
        <f t="shared" si="246"/>
        <v>0</v>
      </c>
      <c r="BT100" s="66">
        <f>AA100-AX100</f>
        <v>0</v>
      </c>
      <c r="BU100" s="22">
        <f t="shared" si="248"/>
        <v>0.35760576923076925</v>
      </c>
      <c r="BV100" s="66">
        <f t="shared" si="249"/>
        <v>9297750</v>
      </c>
      <c r="BW100" s="66"/>
      <c r="BX100" s="66"/>
      <c r="BY100" s="66"/>
      <c r="BZ100" s="66"/>
      <c r="CA100" s="66"/>
      <c r="CB100" s="66"/>
      <c r="CC100" s="66"/>
      <c r="CD100" s="66"/>
      <c r="CE100" s="66"/>
      <c r="CF100" s="66"/>
      <c r="CG100" s="66"/>
      <c r="CH100" s="66"/>
      <c r="CI100" s="66"/>
      <c r="CJ100" s="66"/>
      <c r="CK100" s="66"/>
      <c r="CL100" s="66">
        <f>+'[1]MAYO 2016'!$H$457</f>
        <v>9297750</v>
      </c>
      <c r="CM100" s="66"/>
      <c r="CN100" s="66"/>
      <c r="CO100" s="66"/>
      <c r="CP100" s="66"/>
      <c r="CQ100" s="22">
        <f t="shared" si="250"/>
        <v>0.64239423076923075</v>
      </c>
      <c r="CR100" s="66">
        <f t="shared" si="251"/>
        <v>16702250</v>
      </c>
      <c r="CS100" s="66">
        <f t="shared" si="252"/>
        <v>0</v>
      </c>
      <c r="CT100" s="66">
        <f t="shared" si="253"/>
        <v>0</v>
      </c>
      <c r="CU100" s="66">
        <f t="shared" si="254"/>
        <v>0</v>
      </c>
      <c r="CV100" s="66">
        <f t="shared" si="255"/>
        <v>0</v>
      </c>
      <c r="CW100" s="66">
        <f t="shared" si="256"/>
        <v>0</v>
      </c>
      <c r="CX100" s="66">
        <f t="shared" si="257"/>
        <v>0</v>
      </c>
      <c r="CY100" s="66">
        <f t="shared" si="258"/>
        <v>0</v>
      </c>
      <c r="CZ100" s="66">
        <f t="shared" si="265"/>
        <v>0</v>
      </c>
      <c r="DA100" s="66">
        <f t="shared" si="265"/>
        <v>0</v>
      </c>
      <c r="DB100" s="66">
        <f t="shared" si="265"/>
        <v>0</v>
      </c>
      <c r="DC100" s="66">
        <f t="shared" si="260"/>
        <v>0</v>
      </c>
      <c r="DD100" s="66">
        <f t="shared" si="261"/>
        <v>0</v>
      </c>
      <c r="DE100" s="66">
        <f t="shared" si="262"/>
        <v>0</v>
      </c>
      <c r="DF100" s="66">
        <f>U100-CJ100</f>
        <v>0</v>
      </c>
      <c r="DG100" s="66">
        <f>V100-CK100</f>
        <v>0</v>
      </c>
      <c r="DH100" s="66">
        <f>W100-CL100</f>
        <v>16702250</v>
      </c>
      <c r="DI100" s="66"/>
      <c r="DJ100" s="66">
        <f>Y100-CN100</f>
        <v>0</v>
      </c>
      <c r="DK100" s="66">
        <f>Z100-CO100</f>
        <v>0</v>
      </c>
      <c r="DL100" s="66">
        <f>AA100-CP100</f>
        <v>0</v>
      </c>
      <c r="DN100" s="5">
        <f t="shared" ref="DN100:DN131" si="267">+G100</f>
        <v>26000000</v>
      </c>
      <c r="DO100" s="5">
        <f t="shared" ref="DO100:DO131" si="268">+AD100+AZ100</f>
        <v>26000000</v>
      </c>
      <c r="DP100" s="5">
        <f t="shared" ref="DP100:DP131" si="269">+BV100+CR100</f>
        <v>26000000</v>
      </c>
    </row>
    <row r="101" spans="1:120" ht="33" customHeight="1" x14ac:dyDescent="0.25">
      <c r="A101" s="214"/>
      <c r="B101" s="85" t="s">
        <v>92</v>
      </c>
      <c r="C101" s="84" t="s">
        <v>91</v>
      </c>
      <c r="D101" s="69" t="s">
        <v>90</v>
      </c>
      <c r="E101" s="83">
        <v>301</v>
      </c>
      <c r="F101" s="67" t="s">
        <v>89</v>
      </c>
      <c r="G101" s="66">
        <f t="shared" si="236"/>
        <v>323000000</v>
      </c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>
        <v>322000000</v>
      </c>
      <c r="X101" s="66"/>
      <c r="Y101" s="66"/>
      <c r="Z101" s="66"/>
      <c r="AA101" s="66">
        <f>1000000</f>
        <v>1000000</v>
      </c>
      <c r="AC101" s="22">
        <f t="shared" si="237"/>
        <v>0.70040982352941172</v>
      </c>
      <c r="AD101" s="66">
        <f t="shared" si="238"/>
        <v>226232373</v>
      </c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66"/>
      <c r="AS101" s="66"/>
      <c r="AT101" s="66">
        <f>+'[1]MAYO 2016'!$Z$467</f>
        <v>226232373</v>
      </c>
      <c r="AU101" s="66"/>
      <c r="AV101" s="66"/>
      <c r="AW101" s="66"/>
      <c r="AX101" s="66"/>
      <c r="AY101" s="22">
        <f t="shared" si="239"/>
        <v>0.29959017647058828</v>
      </c>
      <c r="AZ101" s="66">
        <f t="shared" si="240"/>
        <v>96767627</v>
      </c>
      <c r="BA101" s="66">
        <f t="shared" si="241"/>
        <v>0</v>
      </c>
      <c r="BB101" s="66">
        <f t="shared" si="242"/>
        <v>0</v>
      </c>
      <c r="BC101" s="66">
        <f t="shared" si="243"/>
        <v>0</v>
      </c>
      <c r="BD101" s="66">
        <f t="shared" si="244"/>
        <v>0</v>
      </c>
      <c r="BE101" s="66">
        <f t="shared" ref="BE101:BP107" si="270">+L101-AI101</f>
        <v>0</v>
      </c>
      <c r="BF101" s="66">
        <f t="shared" si="270"/>
        <v>0</v>
      </c>
      <c r="BG101" s="66">
        <f t="shared" si="270"/>
        <v>0</v>
      </c>
      <c r="BH101" s="66">
        <f t="shared" si="270"/>
        <v>0</v>
      </c>
      <c r="BI101" s="66">
        <f t="shared" si="270"/>
        <v>0</v>
      </c>
      <c r="BJ101" s="66">
        <f t="shared" si="270"/>
        <v>0</v>
      </c>
      <c r="BK101" s="66">
        <f t="shared" si="270"/>
        <v>0</v>
      </c>
      <c r="BL101" s="66">
        <f t="shared" si="270"/>
        <v>0</v>
      </c>
      <c r="BM101" s="66">
        <f t="shared" si="270"/>
        <v>0</v>
      </c>
      <c r="BN101" s="66">
        <f t="shared" si="270"/>
        <v>0</v>
      </c>
      <c r="BO101" s="66">
        <f t="shared" si="270"/>
        <v>0</v>
      </c>
      <c r="BP101" s="66">
        <f t="shared" si="270"/>
        <v>95767627</v>
      </c>
      <c r="BQ101" s="66"/>
      <c r="BR101" s="66"/>
      <c r="BS101" s="66">
        <f t="shared" si="246"/>
        <v>0</v>
      </c>
      <c r="BT101" s="66">
        <f t="shared" ref="BT101:BT107" si="271">+AA101-AX101</f>
        <v>1000000</v>
      </c>
      <c r="BU101" s="22">
        <f t="shared" si="248"/>
        <v>0.67817504334365331</v>
      </c>
      <c r="BV101" s="66">
        <f t="shared" si="249"/>
        <v>219050539</v>
      </c>
      <c r="BW101" s="66"/>
      <c r="BX101" s="66"/>
      <c r="BY101" s="66"/>
      <c r="BZ101" s="66"/>
      <c r="CA101" s="66"/>
      <c r="CB101" s="66"/>
      <c r="CC101" s="66"/>
      <c r="CD101" s="66"/>
      <c r="CE101" s="66"/>
      <c r="CF101" s="66"/>
      <c r="CG101" s="66"/>
      <c r="CH101" s="66"/>
      <c r="CI101" s="66"/>
      <c r="CJ101" s="66"/>
      <c r="CK101" s="66"/>
      <c r="CL101" s="66">
        <f>+'[1]MAYO 2016'!$H$465</f>
        <v>219050539</v>
      </c>
      <c r="CM101" s="66"/>
      <c r="CN101" s="66"/>
      <c r="CO101" s="66"/>
      <c r="CP101" s="66"/>
      <c r="CQ101" s="22">
        <f t="shared" si="250"/>
        <v>0.32182495665634669</v>
      </c>
      <c r="CR101" s="66">
        <f t="shared" si="251"/>
        <v>103949461</v>
      </c>
      <c r="CS101" s="66">
        <f t="shared" si="252"/>
        <v>0</v>
      </c>
      <c r="CT101" s="66">
        <f t="shared" si="253"/>
        <v>0</v>
      </c>
      <c r="CU101" s="66">
        <f t="shared" si="254"/>
        <v>0</v>
      </c>
      <c r="CV101" s="66">
        <f t="shared" si="255"/>
        <v>0</v>
      </c>
      <c r="CW101" s="66">
        <f t="shared" si="256"/>
        <v>0</v>
      </c>
      <c r="CX101" s="66">
        <f t="shared" si="257"/>
        <v>0</v>
      </c>
      <c r="CY101" s="66">
        <f t="shared" si="258"/>
        <v>0</v>
      </c>
      <c r="CZ101" s="66">
        <f t="shared" ref="CZ101:DA107" si="272">+O101-CD101</f>
        <v>0</v>
      </c>
      <c r="DA101" s="66">
        <f t="shared" si="272"/>
        <v>0</v>
      </c>
      <c r="DB101" s="66">
        <f t="shared" ref="DB101:DB107" si="273">Q101-CF101</f>
        <v>0</v>
      </c>
      <c r="DC101" s="66">
        <f t="shared" si="260"/>
        <v>0</v>
      </c>
      <c r="DD101" s="66">
        <f t="shared" si="261"/>
        <v>0</v>
      </c>
      <c r="DE101" s="66">
        <f t="shared" si="262"/>
        <v>0</v>
      </c>
      <c r="DF101" s="66">
        <f t="shared" ref="DF101:DH107" si="274">+U101-CJ101</f>
        <v>0</v>
      </c>
      <c r="DG101" s="66">
        <f t="shared" si="274"/>
        <v>0</v>
      </c>
      <c r="DH101" s="66">
        <f t="shared" si="274"/>
        <v>102949461</v>
      </c>
      <c r="DI101" s="66"/>
      <c r="DJ101" s="66">
        <f t="shared" ref="DJ101:DL107" si="275">+Y101-CN101</f>
        <v>0</v>
      </c>
      <c r="DK101" s="66">
        <f t="shared" si="275"/>
        <v>0</v>
      </c>
      <c r="DL101" s="66">
        <f t="shared" si="275"/>
        <v>1000000</v>
      </c>
      <c r="DN101" s="5">
        <f t="shared" si="267"/>
        <v>323000000</v>
      </c>
      <c r="DO101" s="5">
        <f t="shared" si="268"/>
        <v>323000000</v>
      </c>
      <c r="DP101" s="5">
        <f t="shared" si="269"/>
        <v>323000000</v>
      </c>
    </row>
    <row r="102" spans="1:120" ht="48" customHeight="1" x14ac:dyDescent="0.25">
      <c r="A102" s="214"/>
      <c r="B102" s="71" t="s">
        <v>88</v>
      </c>
      <c r="C102" s="70" t="s">
        <v>87</v>
      </c>
      <c r="D102" s="69" t="s">
        <v>86</v>
      </c>
      <c r="E102" s="82">
        <v>301</v>
      </c>
      <c r="F102" s="67" t="s">
        <v>85</v>
      </c>
      <c r="G102" s="66">
        <f t="shared" si="236"/>
        <v>323000000</v>
      </c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>
        <v>316000000</v>
      </c>
      <c r="X102" s="66"/>
      <c r="Y102" s="66"/>
      <c r="Z102" s="66"/>
      <c r="AA102" s="66">
        <f>6000000+1000000</f>
        <v>7000000</v>
      </c>
      <c r="AC102" s="22">
        <f t="shared" si="237"/>
        <v>0.38196411764705884</v>
      </c>
      <c r="AD102" s="66">
        <f t="shared" si="238"/>
        <v>123374410</v>
      </c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>
        <f>+'[1]MAYO 2016'!$Z$501</f>
        <v>119674410</v>
      </c>
      <c r="AU102" s="66"/>
      <c r="AV102" s="66"/>
      <c r="AW102" s="66"/>
      <c r="AX102" s="66">
        <f>+'[1]MAYO 2016'!$AG$501</f>
        <v>3700000</v>
      </c>
      <c r="AY102" s="22">
        <f t="shared" si="239"/>
        <v>0.61803588235294116</v>
      </c>
      <c r="AZ102" s="66">
        <f t="shared" si="240"/>
        <v>199625590</v>
      </c>
      <c r="BA102" s="66">
        <f t="shared" si="241"/>
        <v>0</v>
      </c>
      <c r="BB102" s="66">
        <f t="shared" si="242"/>
        <v>0</v>
      </c>
      <c r="BC102" s="66">
        <f t="shared" si="243"/>
        <v>0</v>
      </c>
      <c r="BD102" s="66">
        <f t="shared" si="244"/>
        <v>0</v>
      </c>
      <c r="BE102" s="66">
        <f t="shared" si="270"/>
        <v>0</v>
      </c>
      <c r="BF102" s="66">
        <f t="shared" si="270"/>
        <v>0</v>
      </c>
      <c r="BG102" s="66">
        <f t="shared" si="270"/>
        <v>0</v>
      </c>
      <c r="BH102" s="66">
        <f t="shared" si="270"/>
        <v>0</v>
      </c>
      <c r="BI102" s="66">
        <f t="shared" si="270"/>
        <v>0</v>
      </c>
      <c r="BJ102" s="66">
        <f t="shared" si="270"/>
        <v>0</v>
      </c>
      <c r="BK102" s="66">
        <f t="shared" si="270"/>
        <v>0</v>
      </c>
      <c r="BL102" s="66">
        <f t="shared" si="270"/>
        <v>0</v>
      </c>
      <c r="BM102" s="66">
        <f t="shared" si="270"/>
        <v>0</v>
      </c>
      <c r="BN102" s="66">
        <f t="shared" si="270"/>
        <v>0</v>
      </c>
      <c r="BO102" s="66">
        <f t="shared" si="270"/>
        <v>0</v>
      </c>
      <c r="BP102" s="66">
        <f t="shared" si="270"/>
        <v>196325590</v>
      </c>
      <c r="BQ102" s="66"/>
      <c r="BR102" s="66"/>
      <c r="BS102" s="66">
        <f t="shared" si="246"/>
        <v>0</v>
      </c>
      <c r="BT102" s="66">
        <f t="shared" si="271"/>
        <v>3300000</v>
      </c>
      <c r="BU102" s="22">
        <f t="shared" si="248"/>
        <v>0.32017000000000001</v>
      </c>
      <c r="BV102" s="66">
        <f t="shared" si="249"/>
        <v>103414910</v>
      </c>
      <c r="BW102" s="66"/>
      <c r="BX102" s="66"/>
      <c r="BY102" s="66"/>
      <c r="BZ102" s="66"/>
      <c r="CA102" s="66"/>
      <c r="CB102" s="66"/>
      <c r="CC102" s="66"/>
      <c r="CD102" s="66"/>
      <c r="CE102" s="66"/>
      <c r="CF102" s="66"/>
      <c r="CG102" s="66"/>
      <c r="CH102" s="66"/>
      <c r="CI102" s="66"/>
      <c r="CJ102" s="66"/>
      <c r="CK102" s="66"/>
      <c r="CL102" s="66">
        <f>+'[1]MAYO 2016'!$H$499-2700000</f>
        <v>100714910</v>
      </c>
      <c r="CM102" s="66"/>
      <c r="CN102" s="66"/>
      <c r="CO102" s="66"/>
      <c r="CP102" s="66">
        <f>+'[3]ABRIL 2016'!$AG$421</f>
        <v>2700000</v>
      </c>
      <c r="CQ102" s="22">
        <f t="shared" si="250"/>
        <v>0.67982999999999993</v>
      </c>
      <c r="CR102" s="66">
        <f t="shared" si="251"/>
        <v>219585090</v>
      </c>
      <c r="CS102" s="66">
        <f t="shared" si="252"/>
        <v>0</v>
      </c>
      <c r="CT102" s="66">
        <f t="shared" si="253"/>
        <v>0</v>
      </c>
      <c r="CU102" s="66">
        <f t="shared" si="254"/>
        <v>0</v>
      </c>
      <c r="CV102" s="66">
        <f t="shared" si="255"/>
        <v>0</v>
      </c>
      <c r="CW102" s="66">
        <f t="shared" si="256"/>
        <v>0</v>
      </c>
      <c r="CX102" s="66">
        <f t="shared" si="257"/>
        <v>0</v>
      </c>
      <c r="CY102" s="66">
        <f t="shared" si="258"/>
        <v>0</v>
      </c>
      <c r="CZ102" s="66">
        <f t="shared" si="272"/>
        <v>0</v>
      </c>
      <c r="DA102" s="66">
        <f t="shared" si="272"/>
        <v>0</v>
      </c>
      <c r="DB102" s="66">
        <f t="shared" si="273"/>
        <v>0</v>
      </c>
      <c r="DC102" s="66">
        <f t="shared" si="260"/>
        <v>0</v>
      </c>
      <c r="DD102" s="66">
        <f t="shared" si="261"/>
        <v>0</v>
      </c>
      <c r="DE102" s="66">
        <f t="shared" si="262"/>
        <v>0</v>
      </c>
      <c r="DF102" s="66">
        <f t="shared" si="274"/>
        <v>0</v>
      </c>
      <c r="DG102" s="66">
        <f t="shared" si="274"/>
        <v>0</v>
      </c>
      <c r="DH102" s="66">
        <f t="shared" si="274"/>
        <v>215285090</v>
      </c>
      <c r="DI102" s="66"/>
      <c r="DJ102" s="66">
        <f t="shared" si="275"/>
        <v>0</v>
      </c>
      <c r="DK102" s="66">
        <f t="shared" si="275"/>
        <v>0</v>
      </c>
      <c r="DL102" s="66">
        <f t="shared" si="275"/>
        <v>4300000</v>
      </c>
      <c r="DN102" s="5">
        <f t="shared" si="267"/>
        <v>323000000</v>
      </c>
      <c r="DO102" s="5">
        <f t="shared" si="268"/>
        <v>323000000</v>
      </c>
      <c r="DP102" s="5">
        <f t="shared" si="269"/>
        <v>323000000</v>
      </c>
    </row>
    <row r="103" spans="1:120" ht="32.25" customHeight="1" x14ac:dyDescent="0.25">
      <c r="A103" s="214"/>
      <c r="B103" s="71" t="s">
        <v>84</v>
      </c>
      <c r="C103" s="70" t="s">
        <v>83</v>
      </c>
      <c r="D103" s="69" t="s">
        <v>82</v>
      </c>
      <c r="E103" s="82">
        <v>301</v>
      </c>
      <c r="F103" s="67" t="s">
        <v>81</v>
      </c>
      <c r="G103" s="66">
        <f t="shared" si="236"/>
        <v>69000000</v>
      </c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>
        <v>67000000</v>
      </c>
      <c r="X103" s="66"/>
      <c r="Y103" s="66"/>
      <c r="Z103" s="66"/>
      <c r="AA103" s="66">
        <v>2000000</v>
      </c>
      <c r="AC103" s="22">
        <f t="shared" si="237"/>
        <v>2.3768115942028985E-2</v>
      </c>
      <c r="AD103" s="66">
        <f t="shared" si="238"/>
        <v>1640000</v>
      </c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>
        <f>+'[1]MAYO 2016'!$AG$536</f>
        <v>1640000</v>
      </c>
      <c r="AY103" s="22">
        <f t="shared" si="239"/>
        <v>0.97623188405797101</v>
      </c>
      <c r="AZ103" s="66">
        <f t="shared" si="240"/>
        <v>67360000</v>
      </c>
      <c r="BA103" s="66">
        <f t="shared" si="241"/>
        <v>0</v>
      </c>
      <c r="BB103" s="66">
        <f t="shared" si="242"/>
        <v>0</v>
      </c>
      <c r="BC103" s="66">
        <f t="shared" si="243"/>
        <v>0</v>
      </c>
      <c r="BD103" s="66">
        <f t="shared" si="244"/>
        <v>0</v>
      </c>
      <c r="BE103" s="66">
        <f t="shared" si="270"/>
        <v>0</v>
      </c>
      <c r="BF103" s="66">
        <f t="shared" si="270"/>
        <v>0</v>
      </c>
      <c r="BG103" s="66">
        <f t="shared" si="270"/>
        <v>0</v>
      </c>
      <c r="BH103" s="66">
        <f t="shared" si="270"/>
        <v>0</v>
      </c>
      <c r="BI103" s="66">
        <f t="shared" si="270"/>
        <v>0</v>
      </c>
      <c r="BJ103" s="66">
        <f t="shared" si="270"/>
        <v>0</v>
      </c>
      <c r="BK103" s="66">
        <f t="shared" si="270"/>
        <v>0</v>
      </c>
      <c r="BL103" s="66">
        <f t="shared" si="270"/>
        <v>0</v>
      </c>
      <c r="BM103" s="66">
        <f t="shared" si="270"/>
        <v>0</v>
      </c>
      <c r="BN103" s="66">
        <f t="shared" si="270"/>
        <v>0</v>
      </c>
      <c r="BO103" s="66">
        <f t="shared" si="270"/>
        <v>0</v>
      </c>
      <c r="BP103" s="66">
        <f t="shared" si="270"/>
        <v>67000000</v>
      </c>
      <c r="BQ103" s="66"/>
      <c r="BR103" s="66"/>
      <c r="BS103" s="66">
        <f t="shared" si="246"/>
        <v>0</v>
      </c>
      <c r="BT103" s="66">
        <f t="shared" si="271"/>
        <v>360000</v>
      </c>
      <c r="BU103" s="22">
        <f t="shared" si="248"/>
        <v>2.3768115942028985E-2</v>
      </c>
      <c r="BV103" s="66">
        <f t="shared" si="249"/>
        <v>1640000</v>
      </c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>
        <f>+'[1]MAYO 2016'!$H$534</f>
        <v>1640000</v>
      </c>
      <c r="CQ103" s="22">
        <f t="shared" si="250"/>
        <v>0.97623188405797101</v>
      </c>
      <c r="CR103" s="66">
        <f t="shared" si="251"/>
        <v>67360000</v>
      </c>
      <c r="CS103" s="66">
        <f t="shared" si="252"/>
        <v>0</v>
      </c>
      <c r="CT103" s="66">
        <f t="shared" si="253"/>
        <v>0</v>
      </c>
      <c r="CU103" s="66">
        <f t="shared" si="254"/>
        <v>0</v>
      </c>
      <c r="CV103" s="66">
        <f t="shared" si="255"/>
        <v>0</v>
      </c>
      <c r="CW103" s="66">
        <f t="shared" si="256"/>
        <v>0</v>
      </c>
      <c r="CX103" s="66">
        <f t="shared" si="257"/>
        <v>0</v>
      </c>
      <c r="CY103" s="66">
        <f t="shared" si="258"/>
        <v>0</v>
      </c>
      <c r="CZ103" s="66">
        <f t="shared" si="272"/>
        <v>0</v>
      </c>
      <c r="DA103" s="66">
        <f t="shared" si="272"/>
        <v>0</v>
      </c>
      <c r="DB103" s="66">
        <f t="shared" si="273"/>
        <v>0</v>
      </c>
      <c r="DC103" s="66">
        <f t="shared" si="260"/>
        <v>0</v>
      </c>
      <c r="DD103" s="66">
        <f t="shared" si="261"/>
        <v>0</v>
      </c>
      <c r="DE103" s="66">
        <f t="shared" si="262"/>
        <v>0</v>
      </c>
      <c r="DF103" s="66">
        <f t="shared" si="274"/>
        <v>0</v>
      </c>
      <c r="DG103" s="66">
        <f t="shared" si="274"/>
        <v>0</v>
      </c>
      <c r="DH103" s="66">
        <f t="shared" si="274"/>
        <v>67000000</v>
      </c>
      <c r="DI103" s="66"/>
      <c r="DJ103" s="66">
        <f t="shared" si="275"/>
        <v>0</v>
      </c>
      <c r="DK103" s="66">
        <f t="shared" si="275"/>
        <v>0</v>
      </c>
      <c r="DL103" s="66">
        <f t="shared" si="275"/>
        <v>360000</v>
      </c>
      <c r="DN103" s="5">
        <f t="shared" si="267"/>
        <v>69000000</v>
      </c>
      <c r="DO103" s="5">
        <f t="shared" si="268"/>
        <v>69000000</v>
      </c>
      <c r="DP103" s="5">
        <f t="shared" si="269"/>
        <v>69000000</v>
      </c>
    </row>
    <row r="104" spans="1:120" ht="30" x14ac:dyDescent="0.25">
      <c r="A104" s="214"/>
      <c r="B104" s="215" t="s">
        <v>80</v>
      </c>
      <c r="C104" s="70" t="s">
        <v>79</v>
      </c>
      <c r="D104" s="69" t="s">
        <v>78</v>
      </c>
      <c r="E104" s="82">
        <v>301</v>
      </c>
      <c r="F104" s="67" t="s">
        <v>70</v>
      </c>
      <c r="G104" s="66">
        <f t="shared" si="236"/>
        <v>1272000000</v>
      </c>
      <c r="H104" s="66"/>
      <c r="I104" s="66">
        <v>200000000</v>
      </c>
      <c r="J104" s="66">
        <v>268168096</v>
      </c>
      <c r="K104" s="66"/>
      <c r="L104" s="66">
        <v>701280247</v>
      </c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>
        <v>102551657</v>
      </c>
      <c r="X104" s="66"/>
      <c r="Y104" s="66"/>
      <c r="Z104" s="66"/>
      <c r="AA104" s="66"/>
      <c r="AC104" s="22">
        <f t="shared" si="237"/>
        <v>1</v>
      </c>
      <c r="AD104" s="66">
        <f t="shared" si="238"/>
        <v>1272000000</v>
      </c>
      <c r="AE104" s="66"/>
      <c r="AF104" s="66">
        <f>+'[4]ENERO 2016'!$K$218</f>
        <v>200000000</v>
      </c>
      <c r="AG104" s="66">
        <f>+'[4]ENERO 2016'!$M$218</f>
        <v>268168096</v>
      </c>
      <c r="AH104" s="66"/>
      <c r="AI104" s="66">
        <f>+'[4]ENERO 2016'!$O$218</f>
        <v>701280247</v>
      </c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>
        <f>+'[4]ENERO 2016'!$Z$218</f>
        <v>102551657</v>
      </c>
      <c r="AU104" s="66"/>
      <c r="AV104" s="66"/>
      <c r="AW104" s="66"/>
      <c r="AX104" s="66"/>
      <c r="AY104" s="22">
        <f t="shared" si="239"/>
        <v>0</v>
      </c>
      <c r="AZ104" s="66">
        <f t="shared" si="240"/>
        <v>0</v>
      </c>
      <c r="BA104" s="66">
        <f t="shared" si="241"/>
        <v>0</v>
      </c>
      <c r="BB104" s="66">
        <f t="shared" si="242"/>
        <v>0</v>
      </c>
      <c r="BC104" s="66">
        <f t="shared" si="243"/>
        <v>0</v>
      </c>
      <c r="BD104" s="66">
        <f t="shared" si="244"/>
        <v>0</v>
      </c>
      <c r="BE104" s="66">
        <f t="shared" si="270"/>
        <v>0</v>
      </c>
      <c r="BF104" s="66">
        <f t="shared" si="270"/>
        <v>0</v>
      </c>
      <c r="BG104" s="66">
        <f t="shared" si="270"/>
        <v>0</v>
      </c>
      <c r="BH104" s="66">
        <f t="shared" si="270"/>
        <v>0</v>
      </c>
      <c r="BI104" s="66">
        <f t="shared" si="270"/>
        <v>0</v>
      </c>
      <c r="BJ104" s="66">
        <f t="shared" si="270"/>
        <v>0</v>
      </c>
      <c r="BK104" s="66">
        <f t="shared" si="270"/>
        <v>0</v>
      </c>
      <c r="BL104" s="66">
        <f t="shared" si="270"/>
        <v>0</v>
      </c>
      <c r="BM104" s="66">
        <f t="shared" si="270"/>
        <v>0</v>
      </c>
      <c r="BN104" s="66">
        <f t="shared" si="270"/>
        <v>0</v>
      </c>
      <c r="BO104" s="66">
        <f t="shared" si="270"/>
        <v>0</v>
      </c>
      <c r="BP104" s="66">
        <f t="shared" si="270"/>
        <v>0</v>
      </c>
      <c r="BQ104" s="66"/>
      <c r="BR104" s="66"/>
      <c r="BS104" s="66">
        <f t="shared" si="246"/>
        <v>0</v>
      </c>
      <c r="BT104" s="66">
        <f t="shared" si="271"/>
        <v>0</v>
      </c>
      <c r="BU104" s="22">
        <f t="shared" si="248"/>
        <v>0.99403155896226414</v>
      </c>
      <c r="BV104" s="66">
        <f t="shared" si="249"/>
        <v>1264408143</v>
      </c>
      <c r="BW104" s="66"/>
      <c r="BX104" s="66">
        <f>+'[3]ABRIL 2016'!$H$457</f>
        <v>192408143</v>
      </c>
      <c r="BY104" s="66">
        <v>268168096</v>
      </c>
      <c r="BZ104" s="66"/>
      <c r="CA104" s="66">
        <v>701280247</v>
      </c>
      <c r="CB104" s="66"/>
      <c r="CC104" s="66"/>
      <c r="CD104" s="66"/>
      <c r="CE104" s="66"/>
      <c r="CF104" s="66"/>
      <c r="CG104" s="66"/>
      <c r="CH104" s="66"/>
      <c r="CI104" s="66"/>
      <c r="CJ104" s="66"/>
      <c r="CK104" s="66"/>
      <c r="CL104" s="66">
        <v>102551657</v>
      </c>
      <c r="CM104" s="66"/>
      <c r="CN104" s="66"/>
      <c r="CO104" s="66"/>
      <c r="CP104" s="66"/>
      <c r="CQ104" s="22">
        <f t="shared" si="250"/>
        <v>5.968441037735861E-3</v>
      </c>
      <c r="CR104" s="66">
        <f t="shared" si="251"/>
        <v>7591857</v>
      </c>
      <c r="CS104" s="66">
        <f t="shared" si="252"/>
        <v>0</v>
      </c>
      <c r="CT104" s="66">
        <f t="shared" si="253"/>
        <v>7591857</v>
      </c>
      <c r="CU104" s="66">
        <f t="shared" si="254"/>
        <v>0</v>
      </c>
      <c r="CV104" s="66">
        <f t="shared" si="255"/>
        <v>0</v>
      </c>
      <c r="CW104" s="66">
        <f t="shared" si="256"/>
        <v>0</v>
      </c>
      <c r="CX104" s="66">
        <f t="shared" si="257"/>
        <v>0</v>
      </c>
      <c r="CY104" s="66">
        <f t="shared" si="258"/>
        <v>0</v>
      </c>
      <c r="CZ104" s="66">
        <f t="shared" si="272"/>
        <v>0</v>
      </c>
      <c r="DA104" s="66">
        <f t="shared" si="272"/>
        <v>0</v>
      </c>
      <c r="DB104" s="66">
        <f t="shared" si="273"/>
        <v>0</v>
      </c>
      <c r="DC104" s="66">
        <f t="shared" si="260"/>
        <v>0</v>
      </c>
      <c r="DD104" s="66">
        <f t="shared" si="261"/>
        <v>0</v>
      </c>
      <c r="DE104" s="66">
        <f t="shared" si="262"/>
        <v>0</v>
      </c>
      <c r="DF104" s="66">
        <f t="shared" si="274"/>
        <v>0</v>
      </c>
      <c r="DG104" s="66">
        <f t="shared" si="274"/>
        <v>0</v>
      </c>
      <c r="DH104" s="66">
        <f t="shared" si="274"/>
        <v>0</v>
      </c>
      <c r="DI104" s="66"/>
      <c r="DJ104" s="66">
        <f t="shared" si="275"/>
        <v>0</v>
      </c>
      <c r="DK104" s="66">
        <f t="shared" si="275"/>
        <v>0</v>
      </c>
      <c r="DL104" s="66">
        <f t="shared" si="275"/>
        <v>0</v>
      </c>
      <c r="DN104" s="5">
        <f t="shared" si="267"/>
        <v>1272000000</v>
      </c>
      <c r="DO104" s="5">
        <f t="shared" si="268"/>
        <v>1272000000</v>
      </c>
      <c r="DP104" s="5">
        <f t="shared" si="269"/>
        <v>1272000000</v>
      </c>
    </row>
    <row r="105" spans="1:120" ht="39.75" customHeight="1" x14ac:dyDescent="0.25">
      <c r="A105" s="214"/>
      <c r="B105" s="216"/>
      <c r="C105" s="70" t="s">
        <v>77</v>
      </c>
      <c r="D105" s="69" t="s">
        <v>76</v>
      </c>
      <c r="E105" s="82">
        <v>301</v>
      </c>
      <c r="F105" s="67" t="s">
        <v>70</v>
      </c>
      <c r="G105" s="66">
        <f t="shared" si="236"/>
        <v>20000000</v>
      </c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>
        <v>20000000</v>
      </c>
      <c r="X105" s="66"/>
      <c r="Y105" s="66"/>
      <c r="Z105" s="66"/>
      <c r="AA105" s="66"/>
      <c r="AC105" s="22">
        <f t="shared" si="237"/>
        <v>1</v>
      </c>
      <c r="AD105" s="66">
        <f t="shared" si="238"/>
        <v>20000000</v>
      </c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>
        <f>+'[4]ENERO 2016'!$Z$227</f>
        <v>20000000</v>
      </c>
      <c r="AU105" s="66"/>
      <c r="AV105" s="66"/>
      <c r="AW105" s="66"/>
      <c r="AX105" s="66"/>
      <c r="AY105" s="22">
        <f t="shared" si="239"/>
        <v>0</v>
      </c>
      <c r="AZ105" s="66">
        <f t="shared" si="240"/>
        <v>0</v>
      </c>
      <c r="BA105" s="66">
        <f t="shared" si="241"/>
        <v>0</v>
      </c>
      <c r="BB105" s="66">
        <f t="shared" si="242"/>
        <v>0</v>
      </c>
      <c r="BC105" s="66">
        <f t="shared" si="243"/>
        <v>0</v>
      </c>
      <c r="BD105" s="66">
        <f t="shared" si="244"/>
        <v>0</v>
      </c>
      <c r="BE105" s="66">
        <f t="shared" si="270"/>
        <v>0</v>
      </c>
      <c r="BF105" s="66">
        <f t="shared" si="270"/>
        <v>0</v>
      </c>
      <c r="BG105" s="66">
        <f t="shared" si="270"/>
        <v>0</v>
      </c>
      <c r="BH105" s="66">
        <f t="shared" si="270"/>
        <v>0</v>
      </c>
      <c r="BI105" s="66">
        <f t="shared" si="270"/>
        <v>0</v>
      </c>
      <c r="BJ105" s="66">
        <f t="shared" si="270"/>
        <v>0</v>
      </c>
      <c r="BK105" s="66">
        <f t="shared" si="270"/>
        <v>0</v>
      </c>
      <c r="BL105" s="66">
        <f t="shared" si="270"/>
        <v>0</v>
      </c>
      <c r="BM105" s="66">
        <f t="shared" si="270"/>
        <v>0</v>
      </c>
      <c r="BN105" s="66">
        <f t="shared" si="270"/>
        <v>0</v>
      </c>
      <c r="BO105" s="66">
        <f t="shared" si="270"/>
        <v>0</v>
      </c>
      <c r="BP105" s="66">
        <f t="shared" si="270"/>
        <v>0</v>
      </c>
      <c r="BQ105" s="66"/>
      <c r="BR105" s="66"/>
      <c r="BS105" s="66">
        <f t="shared" si="246"/>
        <v>0</v>
      </c>
      <c r="BT105" s="66">
        <f t="shared" si="271"/>
        <v>0</v>
      </c>
      <c r="BU105" s="22">
        <f t="shared" si="248"/>
        <v>0.57433619999999996</v>
      </c>
      <c r="BV105" s="66">
        <f t="shared" si="249"/>
        <v>11486724</v>
      </c>
      <c r="BW105" s="66"/>
      <c r="BX105" s="66"/>
      <c r="BY105" s="66"/>
      <c r="BZ105" s="66"/>
      <c r="CA105" s="66"/>
      <c r="CB105" s="66"/>
      <c r="CC105" s="66"/>
      <c r="CD105" s="66"/>
      <c r="CE105" s="66"/>
      <c r="CF105" s="66"/>
      <c r="CG105" s="66"/>
      <c r="CH105" s="66"/>
      <c r="CI105" s="66"/>
      <c r="CJ105" s="66"/>
      <c r="CK105" s="66"/>
      <c r="CL105" s="66">
        <f>+'[3]ABRIL 2016'!$H$474</f>
        <v>11486724</v>
      </c>
      <c r="CM105" s="66"/>
      <c r="CN105" s="66"/>
      <c r="CO105" s="66"/>
      <c r="CP105" s="66"/>
      <c r="CQ105" s="22">
        <f t="shared" si="250"/>
        <v>0.42566380000000004</v>
      </c>
      <c r="CR105" s="66">
        <f t="shared" si="251"/>
        <v>8513276</v>
      </c>
      <c r="CS105" s="66">
        <f t="shared" si="252"/>
        <v>0</v>
      </c>
      <c r="CT105" s="66">
        <f t="shared" si="253"/>
        <v>0</v>
      </c>
      <c r="CU105" s="66">
        <f t="shared" si="254"/>
        <v>0</v>
      </c>
      <c r="CV105" s="66">
        <f t="shared" si="255"/>
        <v>0</v>
      </c>
      <c r="CW105" s="66">
        <f t="shared" si="256"/>
        <v>0</v>
      </c>
      <c r="CX105" s="66">
        <f t="shared" si="257"/>
        <v>0</v>
      </c>
      <c r="CY105" s="66">
        <f t="shared" si="258"/>
        <v>0</v>
      </c>
      <c r="CZ105" s="66">
        <f t="shared" si="272"/>
        <v>0</v>
      </c>
      <c r="DA105" s="66">
        <f t="shared" si="272"/>
        <v>0</v>
      </c>
      <c r="DB105" s="66">
        <f t="shared" si="273"/>
        <v>0</v>
      </c>
      <c r="DC105" s="66">
        <f t="shared" si="260"/>
        <v>0</v>
      </c>
      <c r="DD105" s="66">
        <f t="shared" si="261"/>
        <v>0</v>
      </c>
      <c r="DE105" s="66">
        <f t="shared" si="262"/>
        <v>0</v>
      </c>
      <c r="DF105" s="66">
        <f t="shared" si="274"/>
        <v>0</v>
      </c>
      <c r="DG105" s="66">
        <f t="shared" si="274"/>
        <v>0</v>
      </c>
      <c r="DH105" s="66">
        <f t="shared" si="274"/>
        <v>8513276</v>
      </c>
      <c r="DI105" s="66"/>
      <c r="DJ105" s="66">
        <f t="shared" si="275"/>
        <v>0</v>
      </c>
      <c r="DK105" s="66">
        <f t="shared" si="275"/>
        <v>0</v>
      </c>
      <c r="DL105" s="66">
        <f t="shared" si="275"/>
        <v>0</v>
      </c>
      <c r="DN105" s="5">
        <f t="shared" si="267"/>
        <v>20000000</v>
      </c>
      <c r="DO105" s="5">
        <f t="shared" si="268"/>
        <v>20000000</v>
      </c>
      <c r="DP105" s="5">
        <f t="shared" si="269"/>
        <v>20000000</v>
      </c>
    </row>
    <row r="106" spans="1:120" ht="30" customHeight="1" x14ac:dyDescent="0.25">
      <c r="A106" s="214"/>
      <c r="B106" s="217"/>
      <c r="C106" s="70" t="s">
        <v>75</v>
      </c>
      <c r="D106" s="69" t="s">
        <v>74</v>
      </c>
      <c r="E106" s="75">
        <v>301</v>
      </c>
      <c r="F106" s="67" t="s">
        <v>70</v>
      </c>
      <c r="G106" s="66">
        <f t="shared" si="236"/>
        <v>100000000</v>
      </c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>
        <v>100000000</v>
      </c>
      <c r="X106" s="66"/>
      <c r="Y106" s="66"/>
      <c r="Z106" s="66"/>
      <c r="AA106" s="66"/>
      <c r="AC106" s="22">
        <f t="shared" si="237"/>
        <v>1</v>
      </c>
      <c r="AD106" s="66">
        <f t="shared" si="238"/>
        <v>100000000</v>
      </c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>
        <f>+'[3]ABRIL 2016'!$Z$480</f>
        <v>100000000</v>
      </c>
      <c r="AU106" s="66"/>
      <c r="AV106" s="66"/>
      <c r="AW106" s="66"/>
      <c r="AX106" s="66"/>
      <c r="AY106" s="22">
        <f t="shared" si="239"/>
        <v>0</v>
      </c>
      <c r="AZ106" s="66">
        <f t="shared" si="240"/>
        <v>0</v>
      </c>
      <c r="BA106" s="66">
        <f t="shared" si="241"/>
        <v>0</v>
      </c>
      <c r="BB106" s="66">
        <f t="shared" si="242"/>
        <v>0</v>
      </c>
      <c r="BC106" s="66">
        <f t="shared" si="243"/>
        <v>0</v>
      </c>
      <c r="BD106" s="66">
        <f t="shared" si="244"/>
        <v>0</v>
      </c>
      <c r="BE106" s="66">
        <f t="shared" si="270"/>
        <v>0</v>
      </c>
      <c r="BF106" s="66">
        <f t="shared" si="270"/>
        <v>0</v>
      </c>
      <c r="BG106" s="66">
        <f t="shared" si="270"/>
        <v>0</v>
      </c>
      <c r="BH106" s="66">
        <f t="shared" si="270"/>
        <v>0</v>
      </c>
      <c r="BI106" s="66">
        <f t="shared" si="270"/>
        <v>0</v>
      </c>
      <c r="BJ106" s="66">
        <f t="shared" si="270"/>
        <v>0</v>
      </c>
      <c r="BK106" s="66">
        <f t="shared" si="270"/>
        <v>0</v>
      </c>
      <c r="BL106" s="66">
        <f t="shared" si="270"/>
        <v>0</v>
      </c>
      <c r="BM106" s="66">
        <f t="shared" si="270"/>
        <v>0</v>
      </c>
      <c r="BN106" s="66">
        <f t="shared" si="270"/>
        <v>0</v>
      </c>
      <c r="BO106" s="66">
        <f t="shared" si="270"/>
        <v>0</v>
      </c>
      <c r="BP106" s="66">
        <f t="shared" si="270"/>
        <v>0</v>
      </c>
      <c r="BQ106" s="66"/>
      <c r="BR106" s="66"/>
      <c r="BS106" s="66">
        <f t="shared" si="246"/>
        <v>0</v>
      </c>
      <c r="BT106" s="66">
        <f t="shared" si="271"/>
        <v>0</v>
      </c>
      <c r="BU106" s="22">
        <f t="shared" si="248"/>
        <v>0.81700298999999998</v>
      </c>
      <c r="BV106" s="66">
        <f t="shared" si="249"/>
        <v>81700299</v>
      </c>
      <c r="BW106" s="66"/>
      <c r="BX106" s="66"/>
      <c r="BY106" s="66"/>
      <c r="BZ106" s="66"/>
      <c r="CA106" s="66"/>
      <c r="CB106" s="66"/>
      <c r="CC106" s="66"/>
      <c r="CD106" s="66"/>
      <c r="CE106" s="66"/>
      <c r="CF106" s="66"/>
      <c r="CG106" s="66"/>
      <c r="CH106" s="66"/>
      <c r="CI106" s="66"/>
      <c r="CJ106" s="66"/>
      <c r="CK106" s="66"/>
      <c r="CL106" s="66">
        <f>+'[3]ABRIL 2016'!$H$478</f>
        <v>81700299</v>
      </c>
      <c r="CM106" s="66"/>
      <c r="CN106" s="66"/>
      <c r="CO106" s="66"/>
      <c r="CP106" s="66"/>
      <c r="CQ106" s="22">
        <f t="shared" si="250"/>
        <v>0.18299701000000002</v>
      </c>
      <c r="CR106" s="66">
        <f t="shared" si="251"/>
        <v>18299701</v>
      </c>
      <c r="CS106" s="66">
        <f t="shared" si="252"/>
        <v>0</v>
      </c>
      <c r="CT106" s="66">
        <f t="shared" si="253"/>
        <v>0</v>
      </c>
      <c r="CU106" s="66">
        <f t="shared" si="254"/>
        <v>0</v>
      </c>
      <c r="CV106" s="66">
        <f t="shared" si="255"/>
        <v>0</v>
      </c>
      <c r="CW106" s="66">
        <f t="shared" si="256"/>
        <v>0</v>
      </c>
      <c r="CX106" s="66">
        <f t="shared" si="257"/>
        <v>0</v>
      </c>
      <c r="CY106" s="66">
        <f t="shared" si="258"/>
        <v>0</v>
      </c>
      <c r="CZ106" s="66">
        <f t="shared" si="272"/>
        <v>0</v>
      </c>
      <c r="DA106" s="66">
        <f t="shared" si="272"/>
        <v>0</v>
      </c>
      <c r="DB106" s="66">
        <f t="shared" si="273"/>
        <v>0</v>
      </c>
      <c r="DC106" s="66">
        <f t="shared" si="260"/>
        <v>0</v>
      </c>
      <c r="DD106" s="66">
        <f t="shared" si="261"/>
        <v>0</v>
      </c>
      <c r="DE106" s="66">
        <f t="shared" si="262"/>
        <v>0</v>
      </c>
      <c r="DF106" s="66">
        <f t="shared" si="274"/>
        <v>0</v>
      </c>
      <c r="DG106" s="66">
        <f t="shared" si="274"/>
        <v>0</v>
      </c>
      <c r="DH106" s="66">
        <f t="shared" si="274"/>
        <v>18299701</v>
      </c>
      <c r="DI106" s="66"/>
      <c r="DJ106" s="66">
        <f t="shared" si="275"/>
        <v>0</v>
      </c>
      <c r="DK106" s="66">
        <f t="shared" si="275"/>
        <v>0</v>
      </c>
      <c r="DL106" s="66">
        <f t="shared" si="275"/>
        <v>0</v>
      </c>
      <c r="DN106" s="5">
        <f t="shared" si="267"/>
        <v>100000000</v>
      </c>
      <c r="DO106" s="5">
        <f t="shared" si="268"/>
        <v>100000000</v>
      </c>
      <c r="DP106" s="5">
        <f t="shared" si="269"/>
        <v>100000000</v>
      </c>
    </row>
    <row r="107" spans="1:120" ht="23.25" customHeight="1" x14ac:dyDescent="0.25">
      <c r="A107" s="214"/>
      <c r="B107" s="71" t="s">
        <v>73</v>
      </c>
      <c r="C107" s="70" t="s">
        <v>72</v>
      </c>
      <c r="D107" s="69" t="s">
        <v>71</v>
      </c>
      <c r="E107" s="75">
        <v>301</v>
      </c>
      <c r="F107" s="67" t="s">
        <v>70</v>
      </c>
      <c r="G107" s="66">
        <f t="shared" si="236"/>
        <v>50000000</v>
      </c>
      <c r="H107" s="66"/>
      <c r="I107" s="66"/>
      <c r="J107" s="66">
        <f>50000000-50000000</f>
        <v>0</v>
      </c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>
        <f>21264791+28735209</f>
        <v>50000000</v>
      </c>
      <c r="W107" s="66"/>
      <c r="X107" s="66"/>
      <c r="Y107" s="66"/>
      <c r="Z107" s="66"/>
      <c r="AA107" s="66"/>
      <c r="AC107" s="22">
        <f t="shared" si="237"/>
        <v>0.60117946</v>
      </c>
      <c r="AD107" s="66">
        <f t="shared" si="238"/>
        <v>30058973</v>
      </c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>
        <f>+'[1]MAYO 2016'!$Y$601</f>
        <v>30058973</v>
      </c>
      <c r="AT107" s="66"/>
      <c r="AU107" s="66"/>
      <c r="AV107" s="66"/>
      <c r="AW107" s="66"/>
      <c r="AX107" s="66"/>
      <c r="AY107" s="22">
        <f t="shared" si="239"/>
        <v>0.39882054</v>
      </c>
      <c r="AZ107" s="66">
        <f t="shared" si="240"/>
        <v>19941027</v>
      </c>
      <c r="BA107" s="66">
        <f t="shared" si="241"/>
        <v>0</v>
      </c>
      <c r="BB107" s="66">
        <f t="shared" si="242"/>
        <v>0</v>
      </c>
      <c r="BC107" s="66">
        <f t="shared" si="243"/>
        <v>0</v>
      </c>
      <c r="BD107" s="66">
        <f t="shared" si="244"/>
        <v>0</v>
      </c>
      <c r="BE107" s="66">
        <f t="shared" si="270"/>
        <v>0</v>
      </c>
      <c r="BF107" s="66">
        <f t="shared" si="270"/>
        <v>0</v>
      </c>
      <c r="BG107" s="66">
        <f t="shared" si="270"/>
        <v>0</v>
      </c>
      <c r="BH107" s="66">
        <f t="shared" si="270"/>
        <v>0</v>
      </c>
      <c r="BI107" s="66">
        <f t="shared" si="270"/>
        <v>0</v>
      </c>
      <c r="BJ107" s="66">
        <f t="shared" si="270"/>
        <v>0</v>
      </c>
      <c r="BK107" s="66">
        <f t="shared" si="270"/>
        <v>0</v>
      </c>
      <c r="BL107" s="66">
        <f t="shared" si="270"/>
        <v>0</v>
      </c>
      <c r="BM107" s="66">
        <f t="shared" si="270"/>
        <v>0</v>
      </c>
      <c r="BN107" s="66">
        <f t="shared" si="270"/>
        <v>0</v>
      </c>
      <c r="BO107" s="66">
        <f t="shared" si="270"/>
        <v>19941027</v>
      </c>
      <c r="BP107" s="66">
        <f t="shared" si="270"/>
        <v>0</v>
      </c>
      <c r="BQ107" s="66"/>
      <c r="BR107" s="66"/>
      <c r="BS107" s="66">
        <f t="shared" si="246"/>
        <v>0</v>
      </c>
      <c r="BT107" s="66">
        <f t="shared" si="271"/>
        <v>0</v>
      </c>
      <c r="BU107" s="22">
        <f t="shared" si="248"/>
        <v>0.60117946</v>
      </c>
      <c r="BV107" s="66">
        <f t="shared" si="249"/>
        <v>30058973</v>
      </c>
      <c r="BW107" s="66"/>
      <c r="BX107" s="66"/>
      <c r="BY107" s="66"/>
      <c r="BZ107" s="66"/>
      <c r="CA107" s="66"/>
      <c r="CB107" s="66"/>
      <c r="CC107" s="66"/>
      <c r="CD107" s="66"/>
      <c r="CE107" s="66"/>
      <c r="CF107" s="66"/>
      <c r="CG107" s="66"/>
      <c r="CH107" s="66"/>
      <c r="CI107" s="66"/>
      <c r="CJ107" s="66"/>
      <c r="CK107" s="66">
        <f>+'[1]MAYO 2016'!$H$599</f>
        <v>30058973</v>
      </c>
      <c r="CL107" s="66"/>
      <c r="CM107" s="66"/>
      <c r="CN107" s="66"/>
      <c r="CO107" s="66"/>
      <c r="CP107" s="66"/>
      <c r="CQ107" s="22">
        <f t="shared" si="250"/>
        <v>0.39882054</v>
      </c>
      <c r="CR107" s="66">
        <f t="shared" si="251"/>
        <v>19941027</v>
      </c>
      <c r="CS107" s="66">
        <f t="shared" si="252"/>
        <v>0</v>
      </c>
      <c r="CT107" s="66">
        <f t="shared" si="253"/>
        <v>0</v>
      </c>
      <c r="CU107" s="66">
        <f t="shared" si="254"/>
        <v>0</v>
      </c>
      <c r="CV107" s="66">
        <f t="shared" si="255"/>
        <v>0</v>
      </c>
      <c r="CW107" s="66">
        <f t="shared" si="256"/>
        <v>0</v>
      </c>
      <c r="CX107" s="66">
        <f t="shared" si="257"/>
        <v>0</v>
      </c>
      <c r="CY107" s="66">
        <f t="shared" si="258"/>
        <v>0</v>
      </c>
      <c r="CZ107" s="66">
        <f t="shared" si="272"/>
        <v>0</v>
      </c>
      <c r="DA107" s="66">
        <f t="shared" si="272"/>
        <v>0</v>
      </c>
      <c r="DB107" s="66">
        <f t="shared" si="273"/>
        <v>0</v>
      </c>
      <c r="DC107" s="66">
        <f t="shared" si="260"/>
        <v>0</v>
      </c>
      <c r="DD107" s="66">
        <f t="shared" si="261"/>
        <v>0</v>
      </c>
      <c r="DE107" s="66">
        <f t="shared" si="262"/>
        <v>0</v>
      </c>
      <c r="DF107" s="66">
        <f t="shared" si="274"/>
        <v>0</v>
      </c>
      <c r="DG107" s="66">
        <f t="shared" si="274"/>
        <v>19941027</v>
      </c>
      <c r="DH107" s="66">
        <f t="shared" si="274"/>
        <v>0</v>
      </c>
      <c r="DI107" s="66"/>
      <c r="DJ107" s="66">
        <f t="shared" si="275"/>
        <v>0</v>
      </c>
      <c r="DK107" s="66">
        <f t="shared" si="275"/>
        <v>0</v>
      </c>
      <c r="DL107" s="66">
        <f t="shared" si="275"/>
        <v>0</v>
      </c>
      <c r="DN107" s="5">
        <f t="shared" si="267"/>
        <v>50000000</v>
      </c>
      <c r="DO107" s="5">
        <f t="shared" si="268"/>
        <v>50000000</v>
      </c>
      <c r="DP107" s="5">
        <f t="shared" si="269"/>
        <v>50000000</v>
      </c>
    </row>
    <row r="108" spans="1:120" s="4" customFormat="1" ht="21" customHeight="1" thickBot="1" x14ac:dyDescent="0.3">
      <c r="A108" s="81"/>
      <c r="B108" s="218" t="s">
        <v>69</v>
      </c>
      <c r="C108" s="219"/>
      <c r="D108" s="219"/>
      <c r="E108" s="219"/>
      <c r="F108" s="220"/>
      <c r="G108" s="61">
        <f t="shared" ref="G108:AA108" si="276">SUM(G93:G107)</f>
        <v>2518000000</v>
      </c>
      <c r="H108" s="61">
        <f t="shared" si="276"/>
        <v>0</v>
      </c>
      <c r="I108" s="61">
        <f t="shared" si="276"/>
        <v>200000000</v>
      </c>
      <c r="J108" s="61">
        <f t="shared" si="276"/>
        <v>268168096</v>
      </c>
      <c r="K108" s="61">
        <f t="shared" si="276"/>
        <v>0</v>
      </c>
      <c r="L108" s="61">
        <f t="shared" si="276"/>
        <v>701280247</v>
      </c>
      <c r="M108" s="61">
        <f t="shared" si="276"/>
        <v>0</v>
      </c>
      <c r="N108" s="61">
        <f t="shared" si="276"/>
        <v>0</v>
      </c>
      <c r="O108" s="61">
        <f t="shared" si="276"/>
        <v>0</v>
      </c>
      <c r="P108" s="61">
        <f t="shared" si="276"/>
        <v>0</v>
      </c>
      <c r="Q108" s="61">
        <f t="shared" si="276"/>
        <v>0</v>
      </c>
      <c r="R108" s="61">
        <f t="shared" si="276"/>
        <v>0</v>
      </c>
      <c r="S108" s="61">
        <f t="shared" si="276"/>
        <v>0</v>
      </c>
      <c r="T108" s="61">
        <f t="shared" si="276"/>
        <v>0</v>
      </c>
      <c r="U108" s="61">
        <f t="shared" si="276"/>
        <v>0</v>
      </c>
      <c r="V108" s="61">
        <f t="shared" si="276"/>
        <v>50000000</v>
      </c>
      <c r="W108" s="61">
        <f t="shared" si="276"/>
        <v>1262551657</v>
      </c>
      <c r="X108" s="61">
        <f t="shared" si="276"/>
        <v>0</v>
      </c>
      <c r="Y108" s="61">
        <f t="shared" si="276"/>
        <v>0</v>
      </c>
      <c r="Z108" s="61">
        <f t="shared" si="276"/>
        <v>0</v>
      </c>
      <c r="AA108" s="61">
        <f t="shared" si="276"/>
        <v>36000000</v>
      </c>
      <c r="AC108" s="62">
        <f t="shared" si="237"/>
        <v>0.78472343407466238</v>
      </c>
      <c r="AD108" s="61">
        <f>SUM(AD93:AD107)</f>
        <v>1975933607</v>
      </c>
      <c r="AE108" s="61"/>
      <c r="AF108" s="61">
        <f t="shared" ref="AF108:AX108" si="277">SUM(AF93:AF107)</f>
        <v>200000000</v>
      </c>
      <c r="AG108" s="61">
        <f t="shared" si="277"/>
        <v>268168096</v>
      </c>
      <c r="AH108" s="61">
        <f t="shared" si="277"/>
        <v>0</v>
      </c>
      <c r="AI108" s="61">
        <f t="shared" si="277"/>
        <v>701280247</v>
      </c>
      <c r="AJ108" s="61">
        <f t="shared" si="277"/>
        <v>0</v>
      </c>
      <c r="AK108" s="61">
        <f t="shared" si="277"/>
        <v>0</v>
      </c>
      <c r="AL108" s="61">
        <f t="shared" si="277"/>
        <v>0</v>
      </c>
      <c r="AM108" s="61">
        <f t="shared" si="277"/>
        <v>0</v>
      </c>
      <c r="AN108" s="61">
        <f t="shared" si="277"/>
        <v>0</v>
      </c>
      <c r="AO108" s="61">
        <f t="shared" si="277"/>
        <v>0</v>
      </c>
      <c r="AP108" s="61">
        <f t="shared" si="277"/>
        <v>0</v>
      </c>
      <c r="AQ108" s="61">
        <f t="shared" si="277"/>
        <v>0</v>
      </c>
      <c r="AR108" s="61">
        <f t="shared" si="277"/>
        <v>0</v>
      </c>
      <c r="AS108" s="61">
        <f t="shared" si="277"/>
        <v>30058973</v>
      </c>
      <c r="AT108" s="61">
        <f t="shared" si="277"/>
        <v>763881429</v>
      </c>
      <c r="AU108" s="61">
        <f t="shared" si="277"/>
        <v>0</v>
      </c>
      <c r="AV108" s="61">
        <f t="shared" si="277"/>
        <v>0</v>
      </c>
      <c r="AW108" s="61">
        <f t="shared" si="277"/>
        <v>0</v>
      </c>
      <c r="AX108" s="61">
        <f t="shared" si="277"/>
        <v>12544862</v>
      </c>
      <c r="AY108" s="62">
        <f t="shared" si="239"/>
        <v>0.21527656592533762</v>
      </c>
      <c r="AZ108" s="61">
        <f>SUM(AZ93:AZ107)</f>
        <v>542066393</v>
      </c>
      <c r="BA108" s="61"/>
      <c r="BB108" s="61">
        <f t="shared" ref="BB108:BT108" si="278">SUM(BB93:BB107)</f>
        <v>0</v>
      </c>
      <c r="BC108" s="61">
        <f t="shared" si="278"/>
        <v>0</v>
      </c>
      <c r="BD108" s="61">
        <f t="shared" si="278"/>
        <v>0</v>
      </c>
      <c r="BE108" s="61">
        <f t="shared" si="278"/>
        <v>0</v>
      </c>
      <c r="BF108" s="61">
        <f t="shared" si="278"/>
        <v>0</v>
      </c>
      <c r="BG108" s="61">
        <f t="shared" si="278"/>
        <v>0</v>
      </c>
      <c r="BH108" s="61">
        <f t="shared" si="278"/>
        <v>0</v>
      </c>
      <c r="BI108" s="61">
        <f t="shared" si="278"/>
        <v>0</v>
      </c>
      <c r="BJ108" s="61">
        <f t="shared" si="278"/>
        <v>0</v>
      </c>
      <c r="BK108" s="61">
        <f t="shared" si="278"/>
        <v>0</v>
      </c>
      <c r="BL108" s="61">
        <f t="shared" si="278"/>
        <v>0</v>
      </c>
      <c r="BM108" s="61">
        <f t="shared" si="278"/>
        <v>0</v>
      </c>
      <c r="BN108" s="61">
        <f t="shared" si="278"/>
        <v>0</v>
      </c>
      <c r="BO108" s="61">
        <f t="shared" si="278"/>
        <v>19941027</v>
      </c>
      <c r="BP108" s="61">
        <f t="shared" si="278"/>
        <v>498670228</v>
      </c>
      <c r="BQ108" s="61">
        <f t="shared" si="278"/>
        <v>0</v>
      </c>
      <c r="BR108" s="61">
        <f t="shared" si="278"/>
        <v>0</v>
      </c>
      <c r="BS108" s="61">
        <f t="shared" si="278"/>
        <v>0</v>
      </c>
      <c r="BT108" s="61">
        <f t="shared" si="278"/>
        <v>23455138</v>
      </c>
      <c r="BU108" s="62">
        <f t="shared" si="248"/>
        <v>0.7407693081810961</v>
      </c>
      <c r="BV108" s="61">
        <f>SUM(BV93:BV107)</f>
        <v>1865257118</v>
      </c>
      <c r="BW108" s="61">
        <f>SUM(BW93:BW107)</f>
        <v>0</v>
      </c>
      <c r="BX108" s="61">
        <f>SUM(BX93:BX107)</f>
        <v>192408143</v>
      </c>
      <c r="BY108" s="61">
        <f>SUM(BY93:BY107)</f>
        <v>268168096</v>
      </c>
      <c r="BZ108" s="61"/>
      <c r="CA108" s="61">
        <f>SUM(CA93:CA107)</f>
        <v>701280247</v>
      </c>
      <c r="CB108" s="61">
        <f>SUM(CB93:CB107)</f>
        <v>0</v>
      </c>
      <c r="CC108" s="61"/>
      <c r="CD108" s="61">
        <f t="shared" ref="CD108:CL108" si="279">SUM(CD93:CD107)</f>
        <v>0</v>
      </c>
      <c r="CE108" s="61">
        <f t="shared" si="279"/>
        <v>0</v>
      </c>
      <c r="CF108" s="61">
        <f t="shared" si="279"/>
        <v>0</v>
      </c>
      <c r="CG108" s="61">
        <f t="shared" si="279"/>
        <v>0</v>
      </c>
      <c r="CH108" s="61">
        <f t="shared" si="279"/>
        <v>0</v>
      </c>
      <c r="CI108" s="61">
        <f t="shared" si="279"/>
        <v>0</v>
      </c>
      <c r="CJ108" s="61">
        <f t="shared" si="279"/>
        <v>0</v>
      </c>
      <c r="CK108" s="61">
        <f t="shared" si="279"/>
        <v>30058973</v>
      </c>
      <c r="CL108" s="61">
        <f t="shared" si="279"/>
        <v>661802797</v>
      </c>
      <c r="CM108" s="61"/>
      <c r="CN108" s="61">
        <f>SUM(CN93:CN107)</f>
        <v>0</v>
      </c>
      <c r="CO108" s="61">
        <f>SUM(CO93:CO107)</f>
        <v>0</v>
      </c>
      <c r="CP108" s="61">
        <f>SUM(CP93:CP107)</f>
        <v>11538862</v>
      </c>
      <c r="CQ108" s="62">
        <f t="shared" si="250"/>
        <v>0.2592306918189039</v>
      </c>
      <c r="CR108" s="61">
        <f t="shared" ref="CR108:DL108" si="280">SUM(CR93:CR107)</f>
        <v>652742882</v>
      </c>
      <c r="CS108" s="61">
        <f t="shared" si="280"/>
        <v>0</v>
      </c>
      <c r="CT108" s="61">
        <f t="shared" si="280"/>
        <v>7591857</v>
      </c>
      <c r="CU108" s="61">
        <f t="shared" si="280"/>
        <v>0</v>
      </c>
      <c r="CV108" s="61">
        <f t="shared" si="280"/>
        <v>0</v>
      </c>
      <c r="CW108" s="61">
        <f t="shared" si="280"/>
        <v>0</v>
      </c>
      <c r="CX108" s="61">
        <f t="shared" si="280"/>
        <v>0</v>
      </c>
      <c r="CY108" s="61">
        <f t="shared" si="280"/>
        <v>0</v>
      </c>
      <c r="CZ108" s="61">
        <f t="shared" si="280"/>
        <v>0</v>
      </c>
      <c r="DA108" s="61">
        <f t="shared" si="280"/>
        <v>0</v>
      </c>
      <c r="DB108" s="61">
        <f t="shared" si="280"/>
        <v>0</v>
      </c>
      <c r="DC108" s="61">
        <f t="shared" si="280"/>
        <v>0</v>
      </c>
      <c r="DD108" s="61">
        <f t="shared" si="280"/>
        <v>0</v>
      </c>
      <c r="DE108" s="61">
        <f t="shared" si="280"/>
        <v>0</v>
      </c>
      <c r="DF108" s="61">
        <f t="shared" si="280"/>
        <v>0</v>
      </c>
      <c r="DG108" s="61">
        <f t="shared" si="280"/>
        <v>19941027</v>
      </c>
      <c r="DH108" s="61">
        <f t="shared" si="280"/>
        <v>600748860</v>
      </c>
      <c r="DI108" s="61">
        <f t="shared" si="280"/>
        <v>0</v>
      </c>
      <c r="DJ108" s="61">
        <f t="shared" si="280"/>
        <v>0</v>
      </c>
      <c r="DK108" s="61">
        <f t="shared" si="280"/>
        <v>0</v>
      </c>
      <c r="DL108" s="80">
        <f t="shared" si="280"/>
        <v>24461138</v>
      </c>
      <c r="DN108" s="5">
        <f t="shared" si="267"/>
        <v>2518000000</v>
      </c>
      <c r="DO108" s="5">
        <f t="shared" si="268"/>
        <v>2518000000</v>
      </c>
      <c r="DP108" s="5">
        <f t="shared" si="269"/>
        <v>2518000000</v>
      </c>
    </row>
    <row r="109" spans="1:120" ht="51" customHeight="1" thickTop="1" x14ac:dyDescent="0.25">
      <c r="A109" s="223" t="s">
        <v>32</v>
      </c>
      <c r="B109" s="224" t="s">
        <v>68</v>
      </c>
      <c r="C109" s="70" t="s">
        <v>67</v>
      </c>
      <c r="D109" s="69" t="s">
        <v>66</v>
      </c>
      <c r="E109" s="68">
        <v>111</v>
      </c>
      <c r="F109" s="67" t="s">
        <v>65</v>
      </c>
      <c r="G109" s="66">
        <f t="shared" ref="G109:G127" si="281">SUM(H109:AA109)</f>
        <v>2856721350</v>
      </c>
      <c r="H109" s="66"/>
      <c r="I109" s="66"/>
      <c r="J109" s="66">
        <f>2264025000</f>
        <v>2264025000</v>
      </c>
      <c r="K109" s="66">
        <f>72450095</f>
        <v>72450095</v>
      </c>
      <c r="L109" s="66"/>
      <c r="M109" s="66"/>
      <c r="N109" s="66">
        <f>54387</f>
        <v>54387</v>
      </c>
      <c r="O109" s="66">
        <f>30665828</f>
        <v>30665828</v>
      </c>
      <c r="P109" s="66">
        <f>1940856</f>
        <v>1940856</v>
      </c>
      <c r="Q109" s="66"/>
      <c r="R109" s="74">
        <f>60000000+100000000</f>
        <v>160000000</v>
      </c>
      <c r="S109" s="66"/>
      <c r="T109" s="66"/>
      <c r="U109" s="66"/>
      <c r="V109" s="66"/>
      <c r="W109" s="66"/>
      <c r="X109" s="66"/>
      <c r="Y109" s="66"/>
      <c r="Z109" s="66"/>
      <c r="AA109" s="66">
        <f>28000000+784585184-485000000</f>
        <v>327585184</v>
      </c>
      <c r="AB109" s="78"/>
      <c r="AC109" s="22">
        <f t="shared" si="237"/>
        <v>0.44278020920731381</v>
      </c>
      <c r="AD109" s="66">
        <f t="shared" ref="AD109:AD127" si="282">SUM(AE109:AX109)</f>
        <v>1264899677</v>
      </c>
      <c r="AE109" s="66"/>
      <c r="AF109" s="66"/>
      <c r="AG109" s="66">
        <f>+'[1]MAYO 2016'!$M$18</f>
        <v>1264899677</v>
      </c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22">
        <f t="shared" si="239"/>
        <v>0.55721979079268613</v>
      </c>
      <c r="AZ109" s="66">
        <f t="shared" ref="AZ109:AZ127" si="283">SUM(BA109:BT109)</f>
        <v>1591821673</v>
      </c>
      <c r="BA109" s="66">
        <f t="shared" ref="BA109:BA120" si="284">+H109</f>
        <v>0</v>
      </c>
      <c r="BB109" s="66">
        <f t="shared" ref="BB109:BB120" si="285">I109-AF109</f>
        <v>0</v>
      </c>
      <c r="BC109" s="66">
        <f t="shared" ref="BC109:BC120" si="286">J109-AG109</f>
        <v>999125323</v>
      </c>
      <c r="BD109" s="66">
        <f t="shared" ref="BD109:BD120" si="287">K109-AH109</f>
        <v>72450095</v>
      </c>
      <c r="BE109" s="66">
        <f t="shared" ref="BE109:BE119" si="288">+L109-AI109</f>
        <v>0</v>
      </c>
      <c r="BF109" s="66">
        <f t="shared" ref="BF109:BF119" si="289">+M109-AJ109</f>
        <v>0</v>
      </c>
      <c r="BG109" s="66">
        <f t="shared" ref="BG109:BG119" si="290">+N109-AK109</f>
        <v>54387</v>
      </c>
      <c r="BH109" s="66">
        <f t="shared" ref="BH109:BH119" si="291">+O109-AL109</f>
        <v>30665828</v>
      </c>
      <c r="BI109" s="66">
        <f t="shared" ref="BI109:BI119" si="292">+P109-AM109</f>
        <v>1940856</v>
      </c>
      <c r="BJ109" s="66">
        <f t="shared" ref="BJ109:BJ119" si="293">+Q109-AN109</f>
        <v>0</v>
      </c>
      <c r="BK109" s="66">
        <f t="shared" ref="BK109:BK119" si="294">+R109-AO109</f>
        <v>160000000</v>
      </c>
      <c r="BL109" s="66">
        <f t="shared" ref="BL109:BL119" si="295">+S109-AP109</f>
        <v>0</v>
      </c>
      <c r="BM109" s="66">
        <f t="shared" ref="BM109:BM119" si="296">+T109-AQ109</f>
        <v>0</v>
      </c>
      <c r="BN109" s="66">
        <f t="shared" ref="BN109:BN119" si="297">+U109-AR109</f>
        <v>0</v>
      </c>
      <c r="BO109" s="66">
        <f t="shared" ref="BO109:BO119" si="298">+V109-AS109</f>
        <v>0</v>
      </c>
      <c r="BP109" s="66">
        <f t="shared" ref="BP109:BP119" si="299">+W109-AT109</f>
        <v>0</v>
      </c>
      <c r="BQ109" s="66"/>
      <c r="BR109" s="66"/>
      <c r="BS109" s="66">
        <f t="shared" ref="BS109:BS120" si="300">Z109-AW109</f>
        <v>0</v>
      </c>
      <c r="BT109" s="66">
        <f t="shared" ref="BT109:BT119" si="301">+AA109-AX109</f>
        <v>327585184</v>
      </c>
      <c r="BU109" s="22">
        <f t="shared" si="248"/>
        <v>6.6989871098208448E-2</v>
      </c>
      <c r="BV109" s="66">
        <f t="shared" ref="BV109:BV127" si="302">SUM(BW109:CP109)</f>
        <v>191371395</v>
      </c>
      <c r="BW109" s="66"/>
      <c r="BX109" s="66"/>
      <c r="BY109" s="66">
        <f>+'[2]MARZO 2016 ULTIMO'!$H$16</f>
        <v>191371395</v>
      </c>
      <c r="BZ109" s="66"/>
      <c r="CA109" s="66"/>
      <c r="CB109" s="66"/>
      <c r="CC109" s="66"/>
      <c r="CD109" s="66"/>
      <c r="CE109" s="66"/>
      <c r="CF109" s="66"/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22">
        <f t="shared" si="250"/>
        <v>0.93301012890179158</v>
      </c>
      <c r="CR109" s="66">
        <f t="shared" ref="CR109:CR127" si="303">SUM(CS109:DL109)</f>
        <v>2665349955</v>
      </c>
      <c r="CS109" s="66">
        <f t="shared" ref="CS109:CS120" si="304">H109-BW109</f>
        <v>0</v>
      </c>
      <c r="CT109" s="66">
        <f t="shared" ref="CT109:CT120" si="305">I109-BX109</f>
        <v>0</v>
      </c>
      <c r="CU109" s="66">
        <f t="shared" ref="CU109:CU120" si="306">J109-BY109</f>
        <v>2072653605</v>
      </c>
      <c r="CV109" s="66">
        <f t="shared" ref="CV109:CV120" si="307">K109-BZ109</f>
        <v>72450095</v>
      </c>
      <c r="CW109" s="66">
        <f t="shared" ref="CW109:CW120" si="308">L109-CA109</f>
        <v>0</v>
      </c>
      <c r="CX109" s="66">
        <f t="shared" ref="CX109:CX120" si="309">M109-CB109</f>
        <v>0</v>
      </c>
      <c r="CY109" s="66">
        <f t="shared" ref="CY109:CY120" si="310">N109-CC109</f>
        <v>54387</v>
      </c>
      <c r="CZ109" s="66">
        <f t="shared" ref="CZ109:CZ119" si="311">+O109-CD109</f>
        <v>30665828</v>
      </c>
      <c r="DA109" s="66">
        <f t="shared" ref="DA109:DA119" si="312">+P109-CE109</f>
        <v>1940856</v>
      </c>
      <c r="DB109" s="66">
        <f t="shared" ref="DB109:DB119" si="313">+Q109-CF109</f>
        <v>0</v>
      </c>
      <c r="DC109" s="66">
        <f t="shared" ref="DC109:DC120" si="314">R109-CG109</f>
        <v>160000000</v>
      </c>
      <c r="DD109" s="66">
        <f t="shared" ref="DD109:DD120" si="315">S109-CH109</f>
        <v>0</v>
      </c>
      <c r="DE109" s="66">
        <f t="shared" ref="DE109:DE120" si="316">T109-CI109</f>
        <v>0</v>
      </c>
      <c r="DF109" s="66">
        <f t="shared" ref="DF109:DF119" si="317">+U109-CJ109</f>
        <v>0</v>
      </c>
      <c r="DG109" s="66">
        <f t="shared" ref="DG109:DG119" si="318">+V109-CK109</f>
        <v>0</v>
      </c>
      <c r="DH109" s="66">
        <f t="shared" ref="DH109:DH119" si="319">+W109-CL109</f>
        <v>0</v>
      </c>
      <c r="DI109" s="66"/>
      <c r="DJ109" s="66">
        <f t="shared" ref="DJ109:DJ119" si="320">+Y109-CN109</f>
        <v>0</v>
      </c>
      <c r="DK109" s="66">
        <f t="shared" ref="DK109:DK119" si="321">+Z109-CO109</f>
        <v>0</v>
      </c>
      <c r="DL109" s="66">
        <f t="shared" ref="DL109:DL119" si="322">+AA109-CP109</f>
        <v>327585184</v>
      </c>
      <c r="DN109" s="5">
        <f t="shared" si="267"/>
        <v>2856721350</v>
      </c>
      <c r="DO109" s="5">
        <f t="shared" si="268"/>
        <v>2856721350</v>
      </c>
      <c r="DP109" s="5">
        <f t="shared" si="269"/>
        <v>2856721350</v>
      </c>
    </row>
    <row r="110" spans="1:120" s="72" customFormat="1" ht="36" customHeight="1" x14ac:dyDescent="0.25">
      <c r="A110" s="221"/>
      <c r="B110" s="216"/>
      <c r="C110" s="76" t="s">
        <v>64</v>
      </c>
      <c r="D110" s="69" t="s">
        <v>63</v>
      </c>
      <c r="E110" s="75">
        <v>111</v>
      </c>
      <c r="F110" s="67" t="s">
        <v>57</v>
      </c>
      <c r="G110" s="66">
        <f t="shared" si="281"/>
        <v>1087479836</v>
      </c>
      <c r="H110" s="74"/>
      <c r="I110" s="74"/>
      <c r="J110" s="74">
        <v>982978733</v>
      </c>
      <c r="K110" s="74">
        <v>39062301</v>
      </c>
      <c r="L110" s="74"/>
      <c r="M110" s="74"/>
      <c r="N110" s="74"/>
      <c r="O110" s="74"/>
      <c r="P110" s="74"/>
      <c r="Q110" s="74">
        <f>3438802</f>
        <v>3438802</v>
      </c>
      <c r="R110" s="74">
        <f>50000000</f>
        <v>50000000</v>
      </c>
      <c r="S110" s="74"/>
      <c r="T110" s="74"/>
      <c r="U110" s="74"/>
      <c r="V110" s="74"/>
      <c r="W110" s="74"/>
      <c r="X110" s="74"/>
      <c r="Y110" s="74"/>
      <c r="Z110" s="74"/>
      <c r="AA110" s="74">
        <f>12000000</f>
        <v>12000000</v>
      </c>
      <c r="AB110" s="79"/>
      <c r="AC110" s="73">
        <f t="shared" si="237"/>
        <v>0.5582611878423831</v>
      </c>
      <c r="AD110" s="66">
        <f t="shared" si="282"/>
        <v>607097785</v>
      </c>
      <c r="AE110" s="74"/>
      <c r="AF110" s="74"/>
      <c r="AG110" s="74">
        <f>+'[1]MAYO 2016'!$M$31</f>
        <v>554903210</v>
      </c>
      <c r="AH110" s="74"/>
      <c r="AI110" s="74"/>
      <c r="AJ110" s="74"/>
      <c r="AK110" s="74"/>
      <c r="AL110" s="74"/>
      <c r="AM110" s="74"/>
      <c r="AN110" s="74"/>
      <c r="AO110" s="66">
        <f>+'[1]MAYO 2016'!$U$31</f>
        <v>49856575</v>
      </c>
      <c r="AP110" s="74"/>
      <c r="AQ110" s="74"/>
      <c r="AR110" s="74"/>
      <c r="AS110" s="74"/>
      <c r="AT110" s="74"/>
      <c r="AU110" s="74"/>
      <c r="AV110" s="74"/>
      <c r="AW110" s="74"/>
      <c r="AX110" s="74">
        <f>+'[1]MAYO 2016'!$AG$31</f>
        <v>2338000</v>
      </c>
      <c r="AY110" s="73">
        <f t="shared" si="239"/>
        <v>0.4417388121576169</v>
      </c>
      <c r="AZ110" s="66">
        <f t="shared" si="283"/>
        <v>480382051</v>
      </c>
      <c r="BA110" s="66">
        <f t="shared" si="284"/>
        <v>0</v>
      </c>
      <c r="BB110" s="74">
        <f t="shared" si="285"/>
        <v>0</v>
      </c>
      <c r="BC110" s="74">
        <f t="shared" si="286"/>
        <v>428075523</v>
      </c>
      <c r="BD110" s="74">
        <f t="shared" si="287"/>
        <v>39062301</v>
      </c>
      <c r="BE110" s="74">
        <f t="shared" si="288"/>
        <v>0</v>
      </c>
      <c r="BF110" s="74">
        <f t="shared" si="289"/>
        <v>0</v>
      </c>
      <c r="BG110" s="66">
        <f t="shared" si="290"/>
        <v>0</v>
      </c>
      <c r="BH110" s="74">
        <f t="shared" si="291"/>
        <v>0</v>
      </c>
      <c r="BI110" s="74">
        <f t="shared" si="292"/>
        <v>0</v>
      </c>
      <c r="BJ110" s="74">
        <f t="shared" si="293"/>
        <v>3438802</v>
      </c>
      <c r="BK110" s="74">
        <f t="shared" si="294"/>
        <v>143425</v>
      </c>
      <c r="BL110" s="74">
        <f t="shared" si="295"/>
        <v>0</v>
      </c>
      <c r="BM110" s="74">
        <f t="shared" si="296"/>
        <v>0</v>
      </c>
      <c r="BN110" s="74">
        <f t="shared" si="297"/>
        <v>0</v>
      </c>
      <c r="BO110" s="74">
        <f t="shared" si="298"/>
        <v>0</v>
      </c>
      <c r="BP110" s="74">
        <f t="shared" si="299"/>
        <v>0</v>
      </c>
      <c r="BQ110" s="74"/>
      <c r="BR110" s="74"/>
      <c r="BS110" s="66">
        <f t="shared" si="300"/>
        <v>0</v>
      </c>
      <c r="BT110" s="74">
        <f t="shared" si="301"/>
        <v>9662000</v>
      </c>
      <c r="BU110" s="73">
        <f t="shared" si="248"/>
        <v>0.4818908026171439</v>
      </c>
      <c r="BV110" s="66">
        <f t="shared" si="302"/>
        <v>524046531</v>
      </c>
      <c r="BW110" s="74"/>
      <c r="BX110" s="74"/>
      <c r="BY110" s="74">
        <f>+'[1]MAYO 2016'!$H$33+'[1]MAYO 2016'!$H$36+'[1]MAYO 2016'!$H$38+'[1]MAYO 2016'!$H$41+'[1]MAYO 2016'!$H$43+'[1]MAYO 2016'!$H$47+'[1]MAYO 2016'!$H$50+'[1]MAYO 2016'!$H$54</f>
        <v>471851956</v>
      </c>
      <c r="BZ110" s="74"/>
      <c r="CA110" s="74"/>
      <c r="CB110" s="74"/>
      <c r="CC110" s="74"/>
      <c r="CD110" s="74"/>
      <c r="CE110" s="74"/>
      <c r="CF110" s="74"/>
      <c r="CG110" s="74">
        <f>+'[3]ABRIL 2016'!$H$34</f>
        <v>49856575</v>
      </c>
      <c r="CH110" s="74"/>
      <c r="CI110" s="74"/>
      <c r="CJ110" s="74"/>
      <c r="CK110" s="74"/>
      <c r="CL110" s="74"/>
      <c r="CM110" s="74"/>
      <c r="CN110" s="74"/>
      <c r="CO110" s="74"/>
      <c r="CP110" s="74">
        <f>+'[1]MAYO 2016'!$H$52</f>
        <v>2338000</v>
      </c>
      <c r="CQ110" s="73">
        <f t="shared" si="250"/>
        <v>0.5181091973828561</v>
      </c>
      <c r="CR110" s="66">
        <f t="shared" si="303"/>
        <v>563433305</v>
      </c>
      <c r="CS110" s="66">
        <f t="shared" si="304"/>
        <v>0</v>
      </c>
      <c r="CT110" s="66">
        <f t="shared" si="305"/>
        <v>0</v>
      </c>
      <c r="CU110" s="74">
        <f t="shared" si="306"/>
        <v>511126777</v>
      </c>
      <c r="CV110" s="74">
        <f t="shared" si="307"/>
        <v>39062301</v>
      </c>
      <c r="CW110" s="74">
        <f t="shared" si="308"/>
        <v>0</v>
      </c>
      <c r="CX110" s="74">
        <f t="shared" si="309"/>
        <v>0</v>
      </c>
      <c r="CY110" s="66">
        <f t="shared" si="310"/>
        <v>0</v>
      </c>
      <c r="CZ110" s="74">
        <f t="shared" si="311"/>
        <v>0</v>
      </c>
      <c r="DA110" s="74">
        <f t="shared" si="312"/>
        <v>0</v>
      </c>
      <c r="DB110" s="66">
        <f t="shared" si="313"/>
        <v>3438802</v>
      </c>
      <c r="DC110" s="74">
        <f t="shared" si="314"/>
        <v>143425</v>
      </c>
      <c r="DD110" s="74">
        <f t="shared" si="315"/>
        <v>0</v>
      </c>
      <c r="DE110" s="74">
        <f t="shared" si="316"/>
        <v>0</v>
      </c>
      <c r="DF110" s="74">
        <f t="shared" si="317"/>
        <v>0</v>
      </c>
      <c r="DG110" s="74">
        <f t="shared" si="318"/>
        <v>0</v>
      </c>
      <c r="DH110" s="74">
        <f t="shared" si="319"/>
        <v>0</v>
      </c>
      <c r="DI110" s="74"/>
      <c r="DJ110" s="74">
        <f t="shared" si="320"/>
        <v>0</v>
      </c>
      <c r="DK110" s="66">
        <f t="shared" si="321"/>
        <v>0</v>
      </c>
      <c r="DL110" s="74">
        <f t="shared" si="322"/>
        <v>9662000</v>
      </c>
      <c r="DN110" s="5">
        <f t="shared" si="267"/>
        <v>1087479836</v>
      </c>
      <c r="DO110" s="5">
        <f t="shared" si="268"/>
        <v>1087479836</v>
      </c>
      <c r="DP110" s="5">
        <f t="shared" si="269"/>
        <v>1087479836</v>
      </c>
    </row>
    <row r="111" spans="1:120" ht="37.5" customHeight="1" x14ac:dyDescent="0.25">
      <c r="A111" s="221"/>
      <c r="B111" s="217"/>
      <c r="C111" s="70" t="s">
        <v>62</v>
      </c>
      <c r="D111" s="69" t="s">
        <v>61</v>
      </c>
      <c r="E111" s="68">
        <v>111</v>
      </c>
      <c r="F111" s="67" t="s">
        <v>33</v>
      </c>
      <c r="G111" s="66">
        <f t="shared" si="281"/>
        <v>100000000</v>
      </c>
      <c r="H111" s="66"/>
      <c r="I111" s="66"/>
      <c r="J111" s="66"/>
      <c r="K111" s="66">
        <v>59490931</v>
      </c>
      <c r="L111" s="66"/>
      <c r="M111" s="66"/>
      <c r="N111" s="66"/>
      <c r="O111" s="66"/>
      <c r="P111" s="66"/>
      <c r="Q111" s="66"/>
      <c r="R111" s="74">
        <f>140509069-100000000</f>
        <v>40509069</v>
      </c>
      <c r="S111" s="66"/>
      <c r="T111" s="66"/>
      <c r="U111" s="66"/>
      <c r="V111" s="66"/>
      <c r="W111" s="66"/>
      <c r="X111" s="66"/>
      <c r="Y111" s="66"/>
      <c r="Z111" s="66"/>
      <c r="AA111" s="66"/>
      <c r="AB111" s="78"/>
      <c r="AC111" s="22">
        <f t="shared" si="237"/>
        <v>0.49256</v>
      </c>
      <c r="AD111" s="66">
        <f t="shared" si="282"/>
        <v>49256000</v>
      </c>
      <c r="AE111" s="66"/>
      <c r="AF111" s="66"/>
      <c r="AG111" s="66"/>
      <c r="AH111" s="66">
        <f>+'[1]MAYO 2016'!$N$58</f>
        <v>19256000</v>
      </c>
      <c r="AI111" s="66"/>
      <c r="AJ111" s="66"/>
      <c r="AK111" s="66"/>
      <c r="AL111" s="66"/>
      <c r="AM111" s="66"/>
      <c r="AN111" s="66"/>
      <c r="AO111" s="66">
        <f>+'[3]ABRIL 2016'!$U$50</f>
        <v>30000000</v>
      </c>
      <c r="AP111" s="66"/>
      <c r="AQ111" s="66"/>
      <c r="AR111" s="66"/>
      <c r="AS111" s="66"/>
      <c r="AT111" s="66"/>
      <c r="AU111" s="66"/>
      <c r="AV111" s="66"/>
      <c r="AW111" s="66"/>
      <c r="AX111" s="66"/>
      <c r="AY111" s="22">
        <f t="shared" si="239"/>
        <v>0.50744</v>
      </c>
      <c r="AZ111" s="66">
        <f t="shared" si="283"/>
        <v>50744000</v>
      </c>
      <c r="BA111" s="66">
        <f t="shared" si="284"/>
        <v>0</v>
      </c>
      <c r="BB111" s="66">
        <f t="shared" si="285"/>
        <v>0</v>
      </c>
      <c r="BC111" s="66">
        <f t="shared" si="286"/>
        <v>0</v>
      </c>
      <c r="BD111" s="66">
        <f t="shared" si="287"/>
        <v>40234931</v>
      </c>
      <c r="BE111" s="66">
        <f t="shared" si="288"/>
        <v>0</v>
      </c>
      <c r="BF111" s="66">
        <f t="shared" si="289"/>
        <v>0</v>
      </c>
      <c r="BG111" s="66">
        <f t="shared" si="290"/>
        <v>0</v>
      </c>
      <c r="BH111" s="66">
        <f t="shared" si="291"/>
        <v>0</v>
      </c>
      <c r="BI111" s="66">
        <f t="shared" si="292"/>
        <v>0</v>
      </c>
      <c r="BJ111" s="66">
        <f t="shared" si="293"/>
        <v>0</v>
      </c>
      <c r="BK111" s="66">
        <f t="shared" si="294"/>
        <v>10509069</v>
      </c>
      <c r="BL111" s="66">
        <f t="shared" si="295"/>
        <v>0</v>
      </c>
      <c r="BM111" s="66">
        <f t="shared" si="296"/>
        <v>0</v>
      </c>
      <c r="BN111" s="66">
        <f t="shared" si="297"/>
        <v>0</v>
      </c>
      <c r="BO111" s="66">
        <f t="shared" si="298"/>
        <v>0</v>
      </c>
      <c r="BP111" s="66">
        <f t="shared" si="299"/>
        <v>0</v>
      </c>
      <c r="BQ111" s="66"/>
      <c r="BR111" s="66"/>
      <c r="BS111" s="66">
        <f t="shared" si="300"/>
        <v>0</v>
      </c>
      <c r="BT111" s="66">
        <f t="shared" si="301"/>
        <v>0</v>
      </c>
      <c r="BU111" s="22">
        <f t="shared" si="248"/>
        <v>0.32900000000000001</v>
      </c>
      <c r="BV111" s="66">
        <f t="shared" si="302"/>
        <v>32900000</v>
      </c>
      <c r="BW111" s="66"/>
      <c r="BX111" s="66"/>
      <c r="BY111" s="66"/>
      <c r="BZ111" s="66">
        <f>+'[3]ABRIL 2016'!$N$50</f>
        <v>2900000</v>
      </c>
      <c r="CA111" s="66"/>
      <c r="CB111" s="66"/>
      <c r="CC111" s="66"/>
      <c r="CD111" s="66"/>
      <c r="CE111" s="66"/>
      <c r="CF111" s="66"/>
      <c r="CG111" s="66">
        <f>+'[1]MAYO 2016'!$H$62</f>
        <v>30000000</v>
      </c>
      <c r="CH111" s="66"/>
      <c r="CI111" s="66"/>
      <c r="CJ111" s="66"/>
      <c r="CK111" s="66"/>
      <c r="CL111" s="66"/>
      <c r="CM111" s="66"/>
      <c r="CN111" s="66"/>
      <c r="CO111" s="66"/>
      <c r="CP111" s="66"/>
      <c r="CQ111" s="22">
        <f t="shared" si="250"/>
        <v>0.67100000000000004</v>
      </c>
      <c r="CR111" s="66">
        <f t="shared" si="303"/>
        <v>67100000</v>
      </c>
      <c r="CS111" s="66">
        <f t="shared" si="304"/>
        <v>0</v>
      </c>
      <c r="CT111" s="66">
        <f t="shared" si="305"/>
        <v>0</v>
      </c>
      <c r="CU111" s="66">
        <f t="shared" si="306"/>
        <v>0</v>
      </c>
      <c r="CV111" s="66">
        <f t="shared" si="307"/>
        <v>56590931</v>
      </c>
      <c r="CW111" s="66">
        <f t="shared" si="308"/>
        <v>0</v>
      </c>
      <c r="CX111" s="66">
        <f t="shared" si="309"/>
        <v>0</v>
      </c>
      <c r="CY111" s="66">
        <f t="shared" si="310"/>
        <v>0</v>
      </c>
      <c r="CZ111" s="66">
        <f t="shared" si="311"/>
        <v>0</v>
      </c>
      <c r="DA111" s="66">
        <f t="shared" si="312"/>
        <v>0</v>
      </c>
      <c r="DB111" s="66">
        <f t="shared" si="313"/>
        <v>0</v>
      </c>
      <c r="DC111" s="66">
        <f t="shared" si="314"/>
        <v>10509069</v>
      </c>
      <c r="DD111" s="66">
        <f t="shared" si="315"/>
        <v>0</v>
      </c>
      <c r="DE111" s="66">
        <f t="shared" si="316"/>
        <v>0</v>
      </c>
      <c r="DF111" s="66">
        <f t="shared" si="317"/>
        <v>0</v>
      </c>
      <c r="DG111" s="66">
        <f t="shared" si="318"/>
        <v>0</v>
      </c>
      <c r="DH111" s="66">
        <f t="shared" si="319"/>
        <v>0</v>
      </c>
      <c r="DI111" s="66"/>
      <c r="DJ111" s="66">
        <f t="shared" si="320"/>
        <v>0</v>
      </c>
      <c r="DK111" s="66">
        <f t="shared" si="321"/>
        <v>0</v>
      </c>
      <c r="DL111" s="66">
        <f t="shared" si="322"/>
        <v>0</v>
      </c>
      <c r="DM111" s="4"/>
      <c r="DN111" s="5">
        <f t="shared" si="267"/>
        <v>100000000</v>
      </c>
      <c r="DO111" s="5">
        <f t="shared" si="268"/>
        <v>100000000</v>
      </c>
      <c r="DP111" s="5">
        <f t="shared" si="269"/>
        <v>100000000</v>
      </c>
    </row>
    <row r="112" spans="1:120" ht="48.75" customHeight="1" x14ac:dyDescent="0.25">
      <c r="A112" s="221"/>
      <c r="B112" s="215" t="s">
        <v>60</v>
      </c>
      <c r="C112" s="70" t="s">
        <v>59</v>
      </c>
      <c r="D112" s="69" t="s">
        <v>58</v>
      </c>
      <c r="E112" s="68">
        <v>211</v>
      </c>
      <c r="F112" s="67" t="s">
        <v>57</v>
      </c>
      <c r="G112" s="66">
        <f t="shared" si="281"/>
        <v>2379879497</v>
      </c>
      <c r="H112" s="66"/>
      <c r="I112" s="66"/>
      <c r="J112" s="66">
        <v>2300000000</v>
      </c>
      <c r="K112" s="66"/>
      <c r="L112" s="66"/>
      <c r="M112" s="66"/>
      <c r="N112" s="66"/>
      <c r="O112" s="66"/>
      <c r="P112" s="66"/>
      <c r="Q112" s="66"/>
      <c r="R112" s="66">
        <f>70000000</f>
        <v>70000000</v>
      </c>
      <c r="S112" s="66"/>
      <c r="T112" s="66"/>
      <c r="U112" s="66"/>
      <c r="V112" s="66"/>
      <c r="W112" s="66"/>
      <c r="X112" s="66"/>
      <c r="Y112" s="66"/>
      <c r="Z112" s="66"/>
      <c r="AA112" s="66">
        <f>9879497</f>
        <v>9879497</v>
      </c>
      <c r="AC112" s="22">
        <f t="shared" si="237"/>
        <v>0.40521067441256248</v>
      </c>
      <c r="AD112" s="66">
        <f t="shared" si="282"/>
        <v>964352576</v>
      </c>
      <c r="AE112" s="66"/>
      <c r="AF112" s="66"/>
      <c r="AG112" s="66">
        <f>+'[1]MAYO 2016'!$M$75</f>
        <v>884486456</v>
      </c>
      <c r="AH112" s="66"/>
      <c r="AI112" s="66"/>
      <c r="AJ112" s="66"/>
      <c r="AK112" s="66"/>
      <c r="AL112" s="66"/>
      <c r="AM112" s="66"/>
      <c r="AN112" s="66"/>
      <c r="AO112" s="66">
        <f>+'[1]MAYO 2016'!$U$75</f>
        <v>70000000</v>
      </c>
      <c r="AP112" s="66"/>
      <c r="AQ112" s="66"/>
      <c r="AR112" s="66"/>
      <c r="AS112" s="66"/>
      <c r="AT112" s="66"/>
      <c r="AU112" s="66"/>
      <c r="AV112" s="66"/>
      <c r="AW112" s="66"/>
      <c r="AX112" s="66">
        <f>+'[1]MAYO 2016'!$AG$75</f>
        <v>9866120</v>
      </c>
      <c r="AY112" s="22">
        <f t="shared" si="239"/>
        <v>0.59478932558743747</v>
      </c>
      <c r="AZ112" s="66">
        <f t="shared" si="283"/>
        <v>1415526921</v>
      </c>
      <c r="BA112" s="66">
        <f t="shared" si="284"/>
        <v>0</v>
      </c>
      <c r="BB112" s="66">
        <f t="shared" si="285"/>
        <v>0</v>
      </c>
      <c r="BC112" s="66">
        <f t="shared" si="286"/>
        <v>1415513544</v>
      </c>
      <c r="BD112" s="66">
        <f t="shared" si="287"/>
        <v>0</v>
      </c>
      <c r="BE112" s="66">
        <f t="shared" si="288"/>
        <v>0</v>
      </c>
      <c r="BF112" s="66">
        <f t="shared" si="289"/>
        <v>0</v>
      </c>
      <c r="BG112" s="66">
        <f t="shared" si="290"/>
        <v>0</v>
      </c>
      <c r="BH112" s="66">
        <f t="shared" si="291"/>
        <v>0</v>
      </c>
      <c r="BI112" s="66">
        <f t="shared" si="292"/>
        <v>0</v>
      </c>
      <c r="BJ112" s="66">
        <f t="shared" si="293"/>
        <v>0</v>
      </c>
      <c r="BK112" s="66">
        <f t="shared" si="294"/>
        <v>0</v>
      </c>
      <c r="BL112" s="66">
        <f t="shared" si="295"/>
        <v>0</v>
      </c>
      <c r="BM112" s="66">
        <f t="shared" si="296"/>
        <v>0</v>
      </c>
      <c r="BN112" s="66">
        <f t="shared" si="297"/>
        <v>0</v>
      </c>
      <c r="BO112" s="66">
        <f t="shared" si="298"/>
        <v>0</v>
      </c>
      <c r="BP112" s="66">
        <f t="shared" si="299"/>
        <v>0</v>
      </c>
      <c r="BQ112" s="66"/>
      <c r="BR112" s="66"/>
      <c r="BS112" s="66">
        <f t="shared" si="300"/>
        <v>0</v>
      </c>
      <c r="BT112" s="66">
        <f t="shared" si="301"/>
        <v>13377</v>
      </c>
      <c r="BU112" s="22">
        <f t="shared" si="248"/>
        <v>0.22486423689711715</v>
      </c>
      <c r="BV112" s="66">
        <f t="shared" si="302"/>
        <v>535149787</v>
      </c>
      <c r="BW112" s="66"/>
      <c r="BX112" s="66"/>
      <c r="BY112" s="66">
        <f>+'[1]MAYO 2016'!$H$77+'[1]MAYO 2016'!$H$79+'[1]MAYO 2016'!$H$83+'[1]MAYO 2016'!$H$85+'[1]MAYO 2016'!$H$87+'[1]MAYO 2016'!$H$95</f>
        <v>525283667</v>
      </c>
      <c r="BZ112" s="66"/>
      <c r="CA112" s="66"/>
      <c r="CB112" s="66"/>
      <c r="CC112" s="66"/>
      <c r="CD112" s="66"/>
      <c r="CE112" s="66"/>
      <c r="CF112" s="66"/>
      <c r="CG112" s="66"/>
      <c r="CH112" s="66"/>
      <c r="CI112" s="66"/>
      <c r="CJ112" s="66"/>
      <c r="CK112" s="66"/>
      <c r="CL112" s="66"/>
      <c r="CM112" s="66"/>
      <c r="CN112" s="66"/>
      <c r="CO112" s="66"/>
      <c r="CP112" s="66">
        <f>+'[1]MAYO 2016'!$H$91</f>
        <v>9866120</v>
      </c>
      <c r="CQ112" s="22">
        <f t="shared" si="250"/>
        <v>0.77513576310288279</v>
      </c>
      <c r="CR112" s="66">
        <f t="shared" si="303"/>
        <v>1844729710</v>
      </c>
      <c r="CS112" s="66">
        <f t="shared" si="304"/>
        <v>0</v>
      </c>
      <c r="CT112" s="66">
        <f t="shared" si="305"/>
        <v>0</v>
      </c>
      <c r="CU112" s="66">
        <f t="shared" si="306"/>
        <v>1774716333</v>
      </c>
      <c r="CV112" s="66">
        <f t="shared" si="307"/>
        <v>0</v>
      </c>
      <c r="CW112" s="66">
        <f t="shared" si="308"/>
        <v>0</v>
      </c>
      <c r="CX112" s="66">
        <f t="shared" si="309"/>
        <v>0</v>
      </c>
      <c r="CY112" s="66">
        <f t="shared" si="310"/>
        <v>0</v>
      </c>
      <c r="CZ112" s="66">
        <f t="shared" si="311"/>
        <v>0</v>
      </c>
      <c r="DA112" s="66">
        <f t="shared" si="312"/>
        <v>0</v>
      </c>
      <c r="DB112" s="66">
        <f t="shared" si="313"/>
        <v>0</v>
      </c>
      <c r="DC112" s="66">
        <f t="shared" si="314"/>
        <v>70000000</v>
      </c>
      <c r="DD112" s="66">
        <f t="shared" si="315"/>
        <v>0</v>
      </c>
      <c r="DE112" s="66">
        <f t="shared" si="316"/>
        <v>0</v>
      </c>
      <c r="DF112" s="66">
        <f t="shared" si="317"/>
        <v>0</v>
      </c>
      <c r="DG112" s="66">
        <f t="shared" si="318"/>
        <v>0</v>
      </c>
      <c r="DH112" s="66">
        <f t="shared" si="319"/>
        <v>0</v>
      </c>
      <c r="DI112" s="66"/>
      <c r="DJ112" s="66">
        <f t="shared" si="320"/>
        <v>0</v>
      </c>
      <c r="DK112" s="66">
        <f t="shared" si="321"/>
        <v>0</v>
      </c>
      <c r="DL112" s="66">
        <f t="shared" si="322"/>
        <v>13377</v>
      </c>
      <c r="DN112" s="5">
        <f t="shared" si="267"/>
        <v>2379879497</v>
      </c>
      <c r="DO112" s="5">
        <f t="shared" si="268"/>
        <v>2379879497</v>
      </c>
      <c r="DP112" s="5">
        <f t="shared" si="269"/>
        <v>2379879497</v>
      </c>
    </row>
    <row r="113" spans="1:120" ht="39.75" customHeight="1" x14ac:dyDescent="0.25">
      <c r="A113" s="221"/>
      <c r="B113" s="216"/>
      <c r="C113" s="70" t="s">
        <v>56</v>
      </c>
      <c r="D113" s="69" t="s">
        <v>55</v>
      </c>
      <c r="E113" s="68">
        <v>211</v>
      </c>
      <c r="F113" s="67" t="s">
        <v>33</v>
      </c>
      <c r="G113" s="66">
        <f t="shared" si="281"/>
        <v>310432388</v>
      </c>
      <c r="H113" s="66"/>
      <c r="I113" s="66"/>
      <c r="J113" s="66">
        <v>170000000</v>
      </c>
      <c r="K113" s="66"/>
      <c r="L113" s="66"/>
      <c r="M113" s="66"/>
      <c r="N113" s="66"/>
      <c r="O113" s="66"/>
      <c r="P113" s="66"/>
      <c r="Q113" s="66"/>
      <c r="R113" s="66">
        <v>10432388</v>
      </c>
      <c r="S113" s="66"/>
      <c r="T113" s="66">
        <v>130000000</v>
      </c>
      <c r="U113" s="66"/>
      <c r="V113" s="66"/>
      <c r="W113" s="66"/>
      <c r="X113" s="66"/>
      <c r="Y113" s="66"/>
      <c r="Z113" s="66"/>
      <c r="AA113" s="66"/>
      <c r="AC113" s="22">
        <f t="shared" si="237"/>
        <v>0.21361338108831607</v>
      </c>
      <c r="AD113" s="66">
        <f t="shared" si="282"/>
        <v>66312512</v>
      </c>
      <c r="AE113" s="66"/>
      <c r="AF113" s="66"/>
      <c r="AG113" s="66">
        <f>+'[3]ABRIL 2016'!$M$83</f>
        <v>66312512</v>
      </c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22">
        <f t="shared" si="239"/>
        <v>0.78638661891168393</v>
      </c>
      <c r="AZ113" s="66">
        <f t="shared" si="283"/>
        <v>244119876</v>
      </c>
      <c r="BA113" s="66">
        <f t="shared" si="284"/>
        <v>0</v>
      </c>
      <c r="BB113" s="66">
        <f t="shared" si="285"/>
        <v>0</v>
      </c>
      <c r="BC113" s="66">
        <f t="shared" si="286"/>
        <v>103687488</v>
      </c>
      <c r="BD113" s="66">
        <f t="shared" si="287"/>
        <v>0</v>
      </c>
      <c r="BE113" s="66">
        <f t="shared" si="288"/>
        <v>0</v>
      </c>
      <c r="BF113" s="66">
        <f t="shared" si="289"/>
        <v>0</v>
      </c>
      <c r="BG113" s="66">
        <f t="shared" si="290"/>
        <v>0</v>
      </c>
      <c r="BH113" s="66">
        <f t="shared" si="291"/>
        <v>0</v>
      </c>
      <c r="BI113" s="66">
        <f t="shared" si="292"/>
        <v>0</v>
      </c>
      <c r="BJ113" s="66">
        <f t="shared" si="293"/>
        <v>0</v>
      </c>
      <c r="BK113" s="66">
        <f t="shared" si="294"/>
        <v>10432388</v>
      </c>
      <c r="BL113" s="66">
        <f t="shared" si="295"/>
        <v>0</v>
      </c>
      <c r="BM113" s="66">
        <f t="shared" si="296"/>
        <v>130000000</v>
      </c>
      <c r="BN113" s="66">
        <f t="shared" si="297"/>
        <v>0</v>
      </c>
      <c r="BO113" s="66">
        <f t="shared" si="298"/>
        <v>0</v>
      </c>
      <c r="BP113" s="66">
        <f t="shared" si="299"/>
        <v>0</v>
      </c>
      <c r="BQ113" s="66"/>
      <c r="BR113" s="66"/>
      <c r="BS113" s="66">
        <f t="shared" si="300"/>
        <v>0</v>
      </c>
      <c r="BT113" s="66">
        <f t="shared" si="301"/>
        <v>0</v>
      </c>
      <c r="BU113" s="22">
        <f t="shared" si="248"/>
        <v>0.21346275247542792</v>
      </c>
      <c r="BV113" s="66">
        <f t="shared" si="302"/>
        <v>66265752</v>
      </c>
      <c r="BW113" s="66"/>
      <c r="BX113" s="66"/>
      <c r="BY113" s="66">
        <f>+'[1]MAYO 2016'!$H$107+'[1]MAYO 2016'!$H$116+'[1]MAYO 2016'!$H$118</f>
        <v>66265752</v>
      </c>
      <c r="BZ113" s="66"/>
      <c r="CA113" s="66"/>
      <c r="CB113" s="66"/>
      <c r="CC113" s="66"/>
      <c r="CD113" s="66"/>
      <c r="CE113" s="66"/>
      <c r="CF113" s="66"/>
      <c r="CG113" s="66"/>
      <c r="CH113" s="66"/>
      <c r="CI113" s="66"/>
      <c r="CJ113" s="66"/>
      <c r="CK113" s="66"/>
      <c r="CL113" s="66"/>
      <c r="CM113" s="66"/>
      <c r="CN113" s="66"/>
      <c r="CO113" s="66"/>
      <c r="CP113" s="66"/>
      <c r="CQ113" s="22">
        <f t="shared" si="250"/>
        <v>0.7865372475245721</v>
      </c>
      <c r="CR113" s="66">
        <f t="shared" si="303"/>
        <v>244166636</v>
      </c>
      <c r="CS113" s="66">
        <f t="shared" si="304"/>
        <v>0</v>
      </c>
      <c r="CT113" s="66">
        <f t="shared" si="305"/>
        <v>0</v>
      </c>
      <c r="CU113" s="66">
        <f t="shared" si="306"/>
        <v>103734248</v>
      </c>
      <c r="CV113" s="66">
        <f t="shared" si="307"/>
        <v>0</v>
      </c>
      <c r="CW113" s="66">
        <f t="shared" si="308"/>
        <v>0</v>
      </c>
      <c r="CX113" s="66">
        <f t="shared" si="309"/>
        <v>0</v>
      </c>
      <c r="CY113" s="66">
        <f t="shared" si="310"/>
        <v>0</v>
      </c>
      <c r="CZ113" s="66">
        <f t="shared" si="311"/>
        <v>0</v>
      </c>
      <c r="DA113" s="66">
        <f t="shared" si="312"/>
        <v>0</v>
      </c>
      <c r="DB113" s="66">
        <f t="shared" si="313"/>
        <v>0</v>
      </c>
      <c r="DC113" s="66">
        <f t="shared" si="314"/>
        <v>10432388</v>
      </c>
      <c r="DD113" s="66">
        <f t="shared" si="315"/>
        <v>0</v>
      </c>
      <c r="DE113" s="66">
        <f t="shared" si="316"/>
        <v>130000000</v>
      </c>
      <c r="DF113" s="66">
        <f t="shared" si="317"/>
        <v>0</v>
      </c>
      <c r="DG113" s="66">
        <f t="shared" si="318"/>
        <v>0</v>
      </c>
      <c r="DH113" s="66">
        <f t="shared" si="319"/>
        <v>0</v>
      </c>
      <c r="DI113" s="66"/>
      <c r="DJ113" s="66">
        <f t="shared" si="320"/>
        <v>0</v>
      </c>
      <c r="DK113" s="66">
        <f t="shared" si="321"/>
        <v>0</v>
      </c>
      <c r="DL113" s="66">
        <f t="shared" si="322"/>
        <v>0</v>
      </c>
      <c r="DN113" s="5">
        <f t="shared" si="267"/>
        <v>310432388</v>
      </c>
      <c r="DO113" s="5">
        <f t="shared" si="268"/>
        <v>310432388</v>
      </c>
      <c r="DP113" s="5">
        <f t="shared" si="269"/>
        <v>310432388</v>
      </c>
    </row>
    <row r="114" spans="1:120" s="72" customFormat="1" ht="36" customHeight="1" x14ac:dyDescent="0.25">
      <c r="A114" s="221"/>
      <c r="B114" s="216"/>
      <c r="C114" s="76" t="s">
        <v>54</v>
      </c>
      <c r="D114" s="69" t="s">
        <v>53</v>
      </c>
      <c r="E114" s="75">
        <v>211</v>
      </c>
      <c r="F114" s="67" t="s">
        <v>52</v>
      </c>
      <c r="G114" s="66">
        <f t="shared" si="281"/>
        <v>459535209</v>
      </c>
      <c r="H114" s="74"/>
      <c r="I114" s="21"/>
      <c r="J114" s="74">
        <v>453535209</v>
      </c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>
        <v>6000000</v>
      </c>
      <c r="AC114" s="73">
        <f t="shared" si="237"/>
        <v>0.39162613979378452</v>
      </c>
      <c r="AD114" s="66">
        <f t="shared" si="282"/>
        <v>179966000</v>
      </c>
      <c r="AE114" s="74"/>
      <c r="AF114" s="74"/>
      <c r="AG114" s="74">
        <f>+'[1]MAYO 2016'!$M$122</f>
        <v>179966000</v>
      </c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3">
        <f t="shared" si="239"/>
        <v>0.60837386020621542</v>
      </c>
      <c r="AZ114" s="66">
        <f t="shared" si="283"/>
        <v>279569209</v>
      </c>
      <c r="BA114" s="66">
        <f t="shared" si="284"/>
        <v>0</v>
      </c>
      <c r="BB114" s="74">
        <f t="shared" si="285"/>
        <v>0</v>
      </c>
      <c r="BC114" s="74">
        <f t="shared" si="286"/>
        <v>273569209</v>
      </c>
      <c r="BD114" s="74">
        <f t="shared" si="287"/>
        <v>0</v>
      </c>
      <c r="BE114" s="74">
        <f t="shared" si="288"/>
        <v>0</v>
      </c>
      <c r="BF114" s="74">
        <f t="shared" si="289"/>
        <v>0</v>
      </c>
      <c r="BG114" s="66">
        <f t="shared" si="290"/>
        <v>0</v>
      </c>
      <c r="BH114" s="74">
        <f t="shared" si="291"/>
        <v>0</v>
      </c>
      <c r="BI114" s="74">
        <f t="shared" si="292"/>
        <v>0</v>
      </c>
      <c r="BJ114" s="74">
        <f t="shared" si="293"/>
        <v>0</v>
      </c>
      <c r="BK114" s="74">
        <f t="shared" si="294"/>
        <v>0</v>
      </c>
      <c r="BL114" s="74">
        <f t="shared" si="295"/>
        <v>0</v>
      </c>
      <c r="BM114" s="74">
        <f t="shared" si="296"/>
        <v>0</v>
      </c>
      <c r="BN114" s="74">
        <f t="shared" si="297"/>
        <v>0</v>
      </c>
      <c r="BO114" s="74">
        <f t="shared" si="298"/>
        <v>0</v>
      </c>
      <c r="BP114" s="74">
        <f t="shared" si="299"/>
        <v>0</v>
      </c>
      <c r="BQ114" s="74"/>
      <c r="BR114" s="74"/>
      <c r="BS114" s="66">
        <f t="shared" si="300"/>
        <v>0</v>
      </c>
      <c r="BT114" s="74">
        <f t="shared" si="301"/>
        <v>6000000</v>
      </c>
      <c r="BU114" s="73">
        <f t="shared" si="248"/>
        <v>0.21797241655970695</v>
      </c>
      <c r="BV114" s="66">
        <f t="shared" si="302"/>
        <v>100166000</v>
      </c>
      <c r="BW114" s="74"/>
      <c r="BX114" s="74"/>
      <c r="BY114" s="74">
        <f>+'[3]ABRIL 2016'!$H$97</f>
        <v>100166000</v>
      </c>
      <c r="BZ114" s="74"/>
      <c r="CA114" s="74"/>
      <c r="CB114" s="74"/>
      <c r="CC114" s="74"/>
      <c r="CD114" s="74"/>
      <c r="CE114" s="74"/>
      <c r="CF114" s="74"/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3">
        <f t="shared" si="250"/>
        <v>0.78202758344029299</v>
      </c>
      <c r="CR114" s="66">
        <f t="shared" si="303"/>
        <v>359369209</v>
      </c>
      <c r="CS114" s="66">
        <f t="shared" si="304"/>
        <v>0</v>
      </c>
      <c r="CT114" s="66">
        <f t="shared" si="305"/>
        <v>0</v>
      </c>
      <c r="CU114" s="74">
        <f t="shared" si="306"/>
        <v>353369209</v>
      </c>
      <c r="CV114" s="74">
        <f t="shared" si="307"/>
        <v>0</v>
      </c>
      <c r="CW114" s="74">
        <f t="shared" si="308"/>
        <v>0</v>
      </c>
      <c r="CX114" s="74">
        <f t="shared" si="309"/>
        <v>0</v>
      </c>
      <c r="CY114" s="66">
        <f t="shared" si="310"/>
        <v>0</v>
      </c>
      <c r="CZ114" s="74">
        <f t="shared" si="311"/>
        <v>0</v>
      </c>
      <c r="DA114" s="74">
        <f t="shared" si="312"/>
        <v>0</v>
      </c>
      <c r="DB114" s="66">
        <f t="shared" si="313"/>
        <v>0</v>
      </c>
      <c r="DC114" s="74">
        <f t="shared" si="314"/>
        <v>0</v>
      </c>
      <c r="DD114" s="74">
        <f t="shared" si="315"/>
        <v>0</v>
      </c>
      <c r="DE114" s="74">
        <f t="shared" si="316"/>
        <v>0</v>
      </c>
      <c r="DF114" s="74">
        <f t="shared" si="317"/>
        <v>0</v>
      </c>
      <c r="DG114" s="74">
        <f t="shared" si="318"/>
        <v>0</v>
      </c>
      <c r="DH114" s="74">
        <f t="shared" si="319"/>
        <v>0</v>
      </c>
      <c r="DI114" s="74"/>
      <c r="DJ114" s="74">
        <f t="shared" si="320"/>
        <v>0</v>
      </c>
      <c r="DK114" s="74">
        <f t="shared" si="321"/>
        <v>0</v>
      </c>
      <c r="DL114" s="74">
        <f t="shared" si="322"/>
        <v>6000000</v>
      </c>
      <c r="DN114" s="5">
        <f t="shared" si="267"/>
        <v>459535209</v>
      </c>
      <c r="DO114" s="5">
        <f t="shared" si="268"/>
        <v>459535209</v>
      </c>
      <c r="DP114" s="5">
        <f t="shared" si="269"/>
        <v>459535209</v>
      </c>
    </row>
    <row r="115" spans="1:120" ht="83.25" customHeight="1" x14ac:dyDescent="0.25">
      <c r="A115" s="221"/>
      <c r="B115" s="216"/>
      <c r="C115" s="70" t="s">
        <v>51</v>
      </c>
      <c r="D115" s="69" t="s">
        <v>50</v>
      </c>
      <c r="E115" s="68">
        <v>211</v>
      </c>
      <c r="F115" s="67" t="s">
        <v>47</v>
      </c>
      <c r="G115" s="66">
        <f t="shared" si="281"/>
        <v>428607498</v>
      </c>
      <c r="H115" s="66"/>
      <c r="I115" s="39"/>
      <c r="J115" s="66">
        <v>300000000</v>
      </c>
      <c r="K115" s="66"/>
      <c r="L115" s="66"/>
      <c r="M115" s="66"/>
      <c r="N115" s="66"/>
      <c r="O115" s="66"/>
      <c r="P115" s="66"/>
      <c r="Q115" s="66"/>
      <c r="R115" s="66">
        <v>15000000</v>
      </c>
      <c r="S115" s="66"/>
      <c r="T115" s="66"/>
      <c r="U115" s="66"/>
      <c r="V115" s="66"/>
      <c r="W115" s="66"/>
      <c r="X115" s="66"/>
      <c r="Y115" s="66"/>
      <c r="Z115" s="66"/>
      <c r="AA115" s="66">
        <f>105607498+8000000</f>
        <v>113607498</v>
      </c>
      <c r="AC115" s="22">
        <f t="shared" si="237"/>
        <v>0.76949031348956942</v>
      </c>
      <c r="AD115" s="66">
        <f t="shared" si="282"/>
        <v>329809318</v>
      </c>
      <c r="AE115" s="66"/>
      <c r="AF115" s="66"/>
      <c r="AG115" s="66">
        <f>+'[1]MAYO 2016'!$M$129</f>
        <v>294809318</v>
      </c>
      <c r="AH115" s="66"/>
      <c r="AI115" s="66"/>
      <c r="AJ115" s="66"/>
      <c r="AK115" s="66"/>
      <c r="AL115" s="66"/>
      <c r="AM115" s="66"/>
      <c r="AN115" s="66"/>
      <c r="AO115" s="66">
        <v>15000000</v>
      </c>
      <c r="AP115" s="66"/>
      <c r="AQ115" s="66"/>
      <c r="AR115" s="66"/>
      <c r="AS115" s="66"/>
      <c r="AT115" s="66"/>
      <c r="AU115" s="66"/>
      <c r="AV115" s="66"/>
      <c r="AW115" s="66"/>
      <c r="AX115" s="66">
        <f>+'[3]ABRIL 2016'!$AG$105</f>
        <v>20000000</v>
      </c>
      <c r="AY115" s="22">
        <f t="shared" si="239"/>
        <v>0.23050968651043058</v>
      </c>
      <c r="AZ115" s="66">
        <f t="shared" si="283"/>
        <v>98798180</v>
      </c>
      <c r="BA115" s="66">
        <f t="shared" si="284"/>
        <v>0</v>
      </c>
      <c r="BB115" s="66">
        <f t="shared" si="285"/>
        <v>0</v>
      </c>
      <c r="BC115" s="66">
        <f t="shared" si="286"/>
        <v>5190682</v>
      </c>
      <c r="BD115" s="66">
        <f t="shared" si="287"/>
        <v>0</v>
      </c>
      <c r="BE115" s="66">
        <f t="shared" si="288"/>
        <v>0</v>
      </c>
      <c r="BF115" s="66">
        <f t="shared" si="289"/>
        <v>0</v>
      </c>
      <c r="BG115" s="66">
        <f t="shared" si="290"/>
        <v>0</v>
      </c>
      <c r="BH115" s="66">
        <f t="shared" si="291"/>
        <v>0</v>
      </c>
      <c r="BI115" s="66">
        <f t="shared" si="292"/>
        <v>0</v>
      </c>
      <c r="BJ115" s="66">
        <f t="shared" si="293"/>
        <v>0</v>
      </c>
      <c r="BK115" s="66">
        <f t="shared" si="294"/>
        <v>0</v>
      </c>
      <c r="BL115" s="66">
        <f t="shared" si="295"/>
        <v>0</v>
      </c>
      <c r="BM115" s="66">
        <f t="shared" si="296"/>
        <v>0</v>
      </c>
      <c r="BN115" s="66">
        <f t="shared" si="297"/>
        <v>0</v>
      </c>
      <c r="BO115" s="66">
        <f t="shared" si="298"/>
        <v>0</v>
      </c>
      <c r="BP115" s="66">
        <f t="shared" si="299"/>
        <v>0</v>
      </c>
      <c r="BQ115" s="66"/>
      <c r="BR115" s="66"/>
      <c r="BS115" s="66">
        <f t="shared" si="300"/>
        <v>0</v>
      </c>
      <c r="BT115" s="66">
        <f t="shared" si="301"/>
        <v>93607498</v>
      </c>
      <c r="BU115" s="22">
        <f t="shared" si="248"/>
        <v>0.22648963084635537</v>
      </c>
      <c r="BV115" s="66">
        <f t="shared" si="302"/>
        <v>97075154</v>
      </c>
      <c r="BW115" s="66"/>
      <c r="BX115" s="66"/>
      <c r="BY115" s="66">
        <f>+'[1]MAYO 2016'!$H$132+'[1]MAYO 2016'!$H$134+'[1]MAYO 2016'!$H$140+'[1]MAYO 2016'!$H$143</f>
        <v>62075154</v>
      </c>
      <c r="BZ115" s="66"/>
      <c r="CA115" s="66"/>
      <c r="CB115" s="66"/>
      <c r="CC115" s="66"/>
      <c r="CD115" s="66"/>
      <c r="CE115" s="66"/>
      <c r="CF115" s="66"/>
      <c r="CG115" s="66">
        <f>+'[2]MARZO 2016 ULTIMO'!$H$88</f>
        <v>15000000</v>
      </c>
      <c r="CH115" s="66"/>
      <c r="CI115" s="66"/>
      <c r="CJ115" s="66"/>
      <c r="CK115" s="66"/>
      <c r="CL115" s="66"/>
      <c r="CM115" s="66"/>
      <c r="CN115" s="66"/>
      <c r="CO115" s="66"/>
      <c r="CP115" s="66">
        <f>+'[3]ABRIL 2016'!$H$113+'[3]ABRIL 2016'!$H$115</f>
        <v>20000000</v>
      </c>
      <c r="CQ115" s="22">
        <f t="shared" si="250"/>
        <v>0.77351036915364468</v>
      </c>
      <c r="CR115" s="66">
        <f t="shared" si="303"/>
        <v>331532344</v>
      </c>
      <c r="CS115" s="66">
        <f t="shared" si="304"/>
        <v>0</v>
      </c>
      <c r="CT115" s="66">
        <f t="shared" si="305"/>
        <v>0</v>
      </c>
      <c r="CU115" s="66">
        <f t="shared" si="306"/>
        <v>237924846</v>
      </c>
      <c r="CV115" s="66">
        <f t="shared" si="307"/>
        <v>0</v>
      </c>
      <c r="CW115" s="66">
        <f t="shared" si="308"/>
        <v>0</v>
      </c>
      <c r="CX115" s="66">
        <f t="shared" si="309"/>
        <v>0</v>
      </c>
      <c r="CY115" s="66">
        <f t="shared" si="310"/>
        <v>0</v>
      </c>
      <c r="CZ115" s="66">
        <f t="shared" si="311"/>
        <v>0</v>
      </c>
      <c r="DA115" s="66">
        <f t="shared" si="312"/>
        <v>0</v>
      </c>
      <c r="DB115" s="66">
        <f t="shared" si="313"/>
        <v>0</v>
      </c>
      <c r="DC115" s="66">
        <f t="shared" si="314"/>
        <v>0</v>
      </c>
      <c r="DD115" s="66">
        <f t="shared" si="315"/>
        <v>0</v>
      </c>
      <c r="DE115" s="66">
        <f t="shared" si="316"/>
        <v>0</v>
      </c>
      <c r="DF115" s="66">
        <f t="shared" si="317"/>
        <v>0</v>
      </c>
      <c r="DG115" s="66">
        <f t="shared" si="318"/>
        <v>0</v>
      </c>
      <c r="DH115" s="66">
        <f t="shared" si="319"/>
        <v>0</v>
      </c>
      <c r="DI115" s="66"/>
      <c r="DJ115" s="66">
        <f t="shared" si="320"/>
        <v>0</v>
      </c>
      <c r="DK115" s="66">
        <f t="shared" si="321"/>
        <v>0</v>
      </c>
      <c r="DL115" s="66">
        <f t="shared" si="322"/>
        <v>93607498</v>
      </c>
      <c r="DN115" s="5">
        <f t="shared" si="267"/>
        <v>428607498</v>
      </c>
      <c r="DO115" s="5">
        <f t="shared" si="268"/>
        <v>428607498</v>
      </c>
      <c r="DP115" s="5">
        <f t="shared" si="269"/>
        <v>428607498</v>
      </c>
    </row>
    <row r="116" spans="1:120" ht="81" customHeight="1" x14ac:dyDescent="0.25">
      <c r="A116" s="221"/>
      <c r="B116" s="216"/>
      <c r="C116" s="70" t="s">
        <v>49</v>
      </c>
      <c r="D116" s="69" t="s">
        <v>48</v>
      </c>
      <c r="E116" s="68">
        <v>211</v>
      </c>
      <c r="F116" s="67" t="s">
        <v>47</v>
      </c>
      <c r="G116" s="66">
        <f t="shared" si="281"/>
        <v>103835012</v>
      </c>
      <c r="H116" s="66"/>
      <c r="I116" s="39"/>
      <c r="J116" s="66">
        <v>50000000</v>
      </c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>
        <f>47318981+5271083+155508+1089440</f>
        <v>53835012</v>
      </c>
      <c r="AC116" s="22">
        <f t="shared" si="237"/>
        <v>5.038955453676839E-2</v>
      </c>
      <c r="AD116" s="66">
        <f t="shared" si="282"/>
        <v>5232200</v>
      </c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>
        <f>+'[1]MAYO 2016'!$AG$148</f>
        <v>5232200</v>
      </c>
      <c r="AY116" s="22">
        <f t="shared" si="239"/>
        <v>0.94961044546323159</v>
      </c>
      <c r="AZ116" s="66">
        <f t="shared" si="283"/>
        <v>98602812</v>
      </c>
      <c r="BA116" s="66">
        <f t="shared" si="284"/>
        <v>0</v>
      </c>
      <c r="BB116" s="66">
        <f t="shared" si="285"/>
        <v>0</v>
      </c>
      <c r="BC116" s="66">
        <f t="shared" si="286"/>
        <v>50000000</v>
      </c>
      <c r="BD116" s="66">
        <f t="shared" si="287"/>
        <v>0</v>
      </c>
      <c r="BE116" s="66">
        <f t="shared" si="288"/>
        <v>0</v>
      </c>
      <c r="BF116" s="66">
        <f t="shared" si="289"/>
        <v>0</v>
      </c>
      <c r="BG116" s="66">
        <f t="shared" si="290"/>
        <v>0</v>
      </c>
      <c r="BH116" s="66">
        <f t="shared" si="291"/>
        <v>0</v>
      </c>
      <c r="BI116" s="66">
        <f t="shared" si="292"/>
        <v>0</v>
      </c>
      <c r="BJ116" s="66">
        <f t="shared" si="293"/>
        <v>0</v>
      </c>
      <c r="BK116" s="66">
        <f t="shared" si="294"/>
        <v>0</v>
      </c>
      <c r="BL116" s="66">
        <f t="shared" si="295"/>
        <v>0</v>
      </c>
      <c r="BM116" s="66">
        <f t="shared" si="296"/>
        <v>0</v>
      </c>
      <c r="BN116" s="66">
        <f t="shared" si="297"/>
        <v>0</v>
      </c>
      <c r="BO116" s="66">
        <f t="shared" si="298"/>
        <v>0</v>
      </c>
      <c r="BP116" s="66">
        <f t="shared" si="299"/>
        <v>0</v>
      </c>
      <c r="BQ116" s="66"/>
      <c r="BR116" s="66"/>
      <c r="BS116" s="66">
        <f t="shared" si="300"/>
        <v>0</v>
      </c>
      <c r="BT116" s="66">
        <f t="shared" si="301"/>
        <v>48602812</v>
      </c>
      <c r="BU116" s="22">
        <f t="shared" si="248"/>
        <v>0</v>
      </c>
      <c r="BV116" s="66">
        <f t="shared" si="302"/>
        <v>0</v>
      </c>
      <c r="BW116" s="66"/>
      <c r="BX116" s="66"/>
      <c r="BY116" s="66"/>
      <c r="BZ116" s="66"/>
      <c r="CA116" s="66"/>
      <c r="CB116" s="66"/>
      <c r="CC116" s="66"/>
      <c r="CD116" s="66"/>
      <c r="CE116" s="66"/>
      <c r="CF116" s="66"/>
      <c r="CG116" s="66"/>
      <c r="CH116" s="66"/>
      <c r="CI116" s="66"/>
      <c r="CJ116" s="66"/>
      <c r="CK116" s="66"/>
      <c r="CL116" s="66"/>
      <c r="CM116" s="66"/>
      <c r="CN116" s="66"/>
      <c r="CO116" s="66"/>
      <c r="CP116" s="66"/>
      <c r="CQ116" s="22">
        <f t="shared" si="250"/>
        <v>1</v>
      </c>
      <c r="CR116" s="66">
        <f t="shared" si="303"/>
        <v>103835012</v>
      </c>
      <c r="CS116" s="66">
        <f t="shared" si="304"/>
        <v>0</v>
      </c>
      <c r="CT116" s="66">
        <f t="shared" si="305"/>
        <v>0</v>
      </c>
      <c r="CU116" s="66">
        <f t="shared" si="306"/>
        <v>50000000</v>
      </c>
      <c r="CV116" s="66">
        <f t="shared" si="307"/>
        <v>0</v>
      </c>
      <c r="CW116" s="66">
        <f t="shared" si="308"/>
        <v>0</v>
      </c>
      <c r="CX116" s="66">
        <f t="shared" si="309"/>
        <v>0</v>
      </c>
      <c r="CY116" s="66">
        <f t="shared" si="310"/>
        <v>0</v>
      </c>
      <c r="CZ116" s="66">
        <f t="shared" si="311"/>
        <v>0</v>
      </c>
      <c r="DA116" s="66">
        <f t="shared" si="312"/>
        <v>0</v>
      </c>
      <c r="DB116" s="66">
        <f t="shared" si="313"/>
        <v>0</v>
      </c>
      <c r="DC116" s="66">
        <f t="shared" si="314"/>
        <v>0</v>
      </c>
      <c r="DD116" s="66">
        <f t="shared" si="315"/>
        <v>0</v>
      </c>
      <c r="DE116" s="66">
        <f t="shared" si="316"/>
        <v>0</v>
      </c>
      <c r="DF116" s="66">
        <f t="shared" si="317"/>
        <v>0</v>
      </c>
      <c r="DG116" s="66">
        <f t="shared" si="318"/>
        <v>0</v>
      </c>
      <c r="DH116" s="66">
        <f t="shared" si="319"/>
        <v>0</v>
      </c>
      <c r="DI116" s="66"/>
      <c r="DJ116" s="66">
        <f t="shared" si="320"/>
        <v>0</v>
      </c>
      <c r="DK116" s="66">
        <f t="shared" si="321"/>
        <v>0</v>
      </c>
      <c r="DL116" s="66">
        <f t="shared" si="322"/>
        <v>53835012</v>
      </c>
      <c r="DN116" s="5">
        <f t="shared" si="267"/>
        <v>103835012</v>
      </c>
      <c r="DO116" s="5">
        <f t="shared" si="268"/>
        <v>103835012</v>
      </c>
      <c r="DP116" s="5">
        <f t="shared" si="269"/>
        <v>103835012</v>
      </c>
    </row>
    <row r="117" spans="1:120" ht="24.75" customHeight="1" x14ac:dyDescent="0.25">
      <c r="A117" s="221"/>
      <c r="B117" s="216"/>
      <c r="C117" s="70" t="s">
        <v>46</v>
      </c>
      <c r="D117" s="69" t="s">
        <v>45</v>
      </c>
      <c r="E117" s="68">
        <v>211</v>
      </c>
      <c r="F117" s="67" t="s">
        <v>44</v>
      </c>
      <c r="G117" s="66">
        <f t="shared" si="281"/>
        <v>3000000</v>
      </c>
      <c r="H117" s="66"/>
      <c r="I117" s="39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>
        <v>3000000</v>
      </c>
      <c r="AC117" s="22">
        <f t="shared" si="237"/>
        <v>1</v>
      </c>
      <c r="AD117" s="66">
        <f t="shared" si="282"/>
        <v>3000000</v>
      </c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>
        <v>3000000</v>
      </c>
      <c r="AY117" s="22">
        <f t="shared" si="239"/>
        <v>0</v>
      </c>
      <c r="AZ117" s="66">
        <f t="shared" si="283"/>
        <v>0</v>
      </c>
      <c r="BA117" s="66">
        <f t="shared" si="284"/>
        <v>0</v>
      </c>
      <c r="BB117" s="66">
        <f t="shared" si="285"/>
        <v>0</v>
      </c>
      <c r="BC117" s="66">
        <f t="shared" si="286"/>
        <v>0</v>
      </c>
      <c r="BD117" s="66">
        <f t="shared" si="287"/>
        <v>0</v>
      </c>
      <c r="BE117" s="66">
        <f t="shared" si="288"/>
        <v>0</v>
      </c>
      <c r="BF117" s="66">
        <f t="shared" si="289"/>
        <v>0</v>
      </c>
      <c r="BG117" s="66">
        <f t="shared" si="290"/>
        <v>0</v>
      </c>
      <c r="BH117" s="66">
        <f t="shared" si="291"/>
        <v>0</v>
      </c>
      <c r="BI117" s="66">
        <f t="shared" si="292"/>
        <v>0</v>
      </c>
      <c r="BJ117" s="66">
        <f t="shared" si="293"/>
        <v>0</v>
      </c>
      <c r="BK117" s="66">
        <f t="shared" si="294"/>
        <v>0</v>
      </c>
      <c r="BL117" s="66">
        <f t="shared" si="295"/>
        <v>0</v>
      </c>
      <c r="BM117" s="66">
        <f t="shared" si="296"/>
        <v>0</v>
      </c>
      <c r="BN117" s="66">
        <f t="shared" si="297"/>
        <v>0</v>
      </c>
      <c r="BO117" s="66">
        <f t="shared" si="298"/>
        <v>0</v>
      </c>
      <c r="BP117" s="66">
        <f t="shared" si="299"/>
        <v>0</v>
      </c>
      <c r="BQ117" s="66"/>
      <c r="BR117" s="66"/>
      <c r="BS117" s="66">
        <f t="shared" si="300"/>
        <v>0</v>
      </c>
      <c r="BT117" s="66">
        <f t="shared" si="301"/>
        <v>0</v>
      </c>
      <c r="BU117" s="22">
        <f t="shared" si="248"/>
        <v>0.99367266666666665</v>
      </c>
      <c r="BV117" s="66">
        <f t="shared" si="302"/>
        <v>2981018</v>
      </c>
      <c r="BW117" s="66"/>
      <c r="BX117" s="66"/>
      <c r="BY117" s="66"/>
      <c r="BZ117" s="66"/>
      <c r="CA117" s="66"/>
      <c r="CB117" s="66"/>
      <c r="CC117" s="66"/>
      <c r="CD117" s="66"/>
      <c r="CE117" s="66"/>
      <c r="CF117" s="66"/>
      <c r="CG117" s="66"/>
      <c r="CH117" s="66"/>
      <c r="CI117" s="66"/>
      <c r="CJ117" s="66"/>
      <c r="CK117" s="66"/>
      <c r="CL117" s="66"/>
      <c r="CM117" s="66"/>
      <c r="CN117" s="66"/>
      <c r="CO117" s="66"/>
      <c r="CP117" s="66">
        <v>2981018</v>
      </c>
      <c r="CQ117" s="22">
        <f t="shared" si="250"/>
        <v>6.3273333333333515E-3</v>
      </c>
      <c r="CR117" s="66">
        <f t="shared" si="303"/>
        <v>18982</v>
      </c>
      <c r="CS117" s="66">
        <f t="shared" si="304"/>
        <v>0</v>
      </c>
      <c r="CT117" s="66">
        <f t="shared" si="305"/>
        <v>0</v>
      </c>
      <c r="CU117" s="66">
        <f t="shared" si="306"/>
        <v>0</v>
      </c>
      <c r="CV117" s="66">
        <f t="shared" si="307"/>
        <v>0</v>
      </c>
      <c r="CW117" s="66">
        <f t="shared" si="308"/>
        <v>0</v>
      </c>
      <c r="CX117" s="66">
        <f t="shared" si="309"/>
        <v>0</v>
      </c>
      <c r="CY117" s="66">
        <f t="shared" si="310"/>
        <v>0</v>
      </c>
      <c r="CZ117" s="66">
        <f t="shared" si="311"/>
        <v>0</v>
      </c>
      <c r="DA117" s="66">
        <f t="shared" si="312"/>
        <v>0</v>
      </c>
      <c r="DB117" s="66">
        <f t="shared" si="313"/>
        <v>0</v>
      </c>
      <c r="DC117" s="66">
        <f t="shared" si="314"/>
        <v>0</v>
      </c>
      <c r="DD117" s="66">
        <f t="shared" si="315"/>
        <v>0</v>
      </c>
      <c r="DE117" s="66">
        <f t="shared" si="316"/>
        <v>0</v>
      </c>
      <c r="DF117" s="66">
        <f t="shared" si="317"/>
        <v>0</v>
      </c>
      <c r="DG117" s="66">
        <f t="shared" si="318"/>
        <v>0</v>
      </c>
      <c r="DH117" s="66">
        <f t="shared" si="319"/>
        <v>0</v>
      </c>
      <c r="DI117" s="66"/>
      <c r="DJ117" s="66">
        <f t="shared" si="320"/>
        <v>0</v>
      </c>
      <c r="DK117" s="66">
        <f t="shared" si="321"/>
        <v>0</v>
      </c>
      <c r="DL117" s="66">
        <f t="shared" si="322"/>
        <v>18982</v>
      </c>
      <c r="DN117" s="5">
        <f t="shared" si="267"/>
        <v>3000000</v>
      </c>
      <c r="DO117" s="5">
        <f t="shared" si="268"/>
        <v>3000000</v>
      </c>
      <c r="DP117" s="5">
        <f t="shared" si="269"/>
        <v>3000000</v>
      </c>
    </row>
    <row r="118" spans="1:120" ht="39" customHeight="1" x14ac:dyDescent="0.25">
      <c r="A118" s="221"/>
      <c r="B118" s="216"/>
      <c r="C118" s="70" t="s">
        <v>43</v>
      </c>
      <c r="D118" s="69" t="s">
        <v>42</v>
      </c>
      <c r="E118" s="68">
        <v>211</v>
      </c>
      <c r="F118" s="67" t="s">
        <v>41</v>
      </c>
      <c r="G118" s="66">
        <f t="shared" si="281"/>
        <v>5000000</v>
      </c>
      <c r="H118" s="66"/>
      <c r="I118" s="39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>
        <v>5000000</v>
      </c>
      <c r="AC118" s="22">
        <f t="shared" si="237"/>
        <v>0.58477920000000005</v>
      </c>
      <c r="AD118" s="66">
        <f t="shared" si="282"/>
        <v>2923896</v>
      </c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  <c r="AU118" s="66"/>
      <c r="AV118" s="66"/>
      <c r="AW118" s="66"/>
      <c r="AX118" s="66">
        <f>+'[1]MAYO 2016'!$AG$161</f>
        <v>2923896</v>
      </c>
      <c r="AY118" s="22">
        <f t="shared" si="239"/>
        <v>0.41522079999999995</v>
      </c>
      <c r="AZ118" s="66">
        <f t="shared" si="283"/>
        <v>2076104</v>
      </c>
      <c r="BA118" s="66">
        <f t="shared" si="284"/>
        <v>0</v>
      </c>
      <c r="BB118" s="66">
        <f t="shared" si="285"/>
        <v>0</v>
      </c>
      <c r="BC118" s="66">
        <f t="shared" si="286"/>
        <v>0</v>
      </c>
      <c r="BD118" s="66">
        <f t="shared" si="287"/>
        <v>0</v>
      </c>
      <c r="BE118" s="66">
        <f t="shared" si="288"/>
        <v>0</v>
      </c>
      <c r="BF118" s="66">
        <f t="shared" si="289"/>
        <v>0</v>
      </c>
      <c r="BG118" s="66">
        <f t="shared" si="290"/>
        <v>0</v>
      </c>
      <c r="BH118" s="66">
        <f t="shared" si="291"/>
        <v>0</v>
      </c>
      <c r="BI118" s="66">
        <f t="shared" si="292"/>
        <v>0</v>
      </c>
      <c r="BJ118" s="66">
        <f t="shared" si="293"/>
        <v>0</v>
      </c>
      <c r="BK118" s="66">
        <f t="shared" si="294"/>
        <v>0</v>
      </c>
      <c r="BL118" s="66">
        <f t="shared" si="295"/>
        <v>0</v>
      </c>
      <c r="BM118" s="66">
        <f t="shared" si="296"/>
        <v>0</v>
      </c>
      <c r="BN118" s="66">
        <f t="shared" si="297"/>
        <v>0</v>
      </c>
      <c r="BO118" s="66">
        <f t="shared" si="298"/>
        <v>0</v>
      </c>
      <c r="BP118" s="66">
        <f t="shared" si="299"/>
        <v>0</v>
      </c>
      <c r="BQ118" s="66"/>
      <c r="BR118" s="66"/>
      <c r="BS118" s="66">
        <f t="shared" si="300"/>
        <v>0</v>
      </c>
      <c r="BT118" s="66">
        <f t="shared" si="301"/>
        <v>2076104</v>
      </c>
      <c r="BU118" s="22">
        <f t="shared" si="248"/>
        <v>0.16926720000000001</v>
      </c>
      <c r="BV118" s="66">
        <f t="shared" si="302"/>
        <v>846336</v>
      </c>
      <c r="BW118" s="66"/>
      <c r="BX118" s="66"/>
      <c r="BY118" s="66"/>
      <c r="BZ118" s="66"/>
      <c r="CA118" s="66"/>
      <c r="CB118" s="66"/>
      <c r="CC118" s="66"/>
      <c r="CD118" s="66"/>
      <c r="CE118" s="66"/>
      <c r="CF118" s="66"/>
      <c r="CG118" s="66"/>
      <c r="CH118" s="66"/>
      <c r="CI118" s="66"/>
      <c r="CJ118" s="66"/>
      <c r="CK118" s="66"/>
      <c r="CL118" s="66"/>
      <c r="CM118" s="66"/>
      <c r="CN118" s="66"/>
      <c r="CO118" s="66"/>
      <c r="CP118" s="66">
        <f>+'[3]ABRIL 2016'!$H$133</f>
        <v>846336</v>
      </c>
      <c r="CQ118" s="22">
        <f t="shared" si="250"/>
        <v>0.83073280000000005</v>
      </c>
      <c r="CR118" s="66">
        <f t="shared" si="303"/>
        <v>4153664</v>
      </c>
      <c r="CS118" s="66">
        <f t="shared" si="304"/>
        <v>0</v>
      </c>
      <c r="CT118" s="66">
        <f t="shared" si="305"/>
        <v>0</v>
      </c>
      <c r="CU118" s="66">
        <f t="shared" si="306"/>
        <v>0</v>
      </c>
      <c r="CV118" s="66">
        <f t="shared" si="307"/>
        <v>0</v>
      </c>
      <c r="CW118" s="66">
        <f t="shared" si="308"/>
        <v>0</v>
      </c>
      <c r="CX118" s="66">
        <f t="shared" si="309"/>
        <v>0</v>
      </c>
      <c r="CY118" s="66">
        <f t="shared" si="310"/>
        <v>0</v>
      </c>
      <c r="CZ118" s="66">
        <f t="shared" si="311"/>
        <v>0</v>
      </c>
      <c r="DA118" s="66">
        <f t="shared" si="312"/>
        <v>0</v>
      </c>
      <c r="DB118" s="66">
        <f t="shared" si="313"/>
        <v>0</v>
      </c>
      <c r="DC118" s="66">
        <f t="shared" si="314"/>
        <v>0</v>
      </c>
      <c r="DD118" s="66">
        <f t="shared" si="315"/>
        <v>0</v>
      </c>
      <c r="DE118" s="66">
        <f t="shared" si="316"/>
        <v>0</v>
      </c>
      <c r="DF118" s="66">
        <f t="shared" si="317"/>
        <v>0</v>
      </c>
      <c r="DG118" s="66">
        <f t="shared" si="318"/>
        <v>0</v>
      </c>
      <c r="DH118" s="66">
        <f t="shared" si="319"/>
        <v>0</v>
      </c>
      <c r="DI118" s="66"/>
      <c r="DJ118" s="66">
        <f t="shared" si="320"/>
        <v>0</v>
      </c>
      <c r="DK118" s="66">
        <f t="shared" si="321"/>
        <v>0</v>
      </c>
      <c r="DL118" s="66">
        <f t="shared" si="322"/>
        <v>4153664</v>
      </c>
      <c r="DN118" s="5">
        <f t="shared" si="267"/>
        <v>5000000</v>
      </c>
      <c r="DO118" s="5">
        <f t="shared" si="268"/>
        <v>5000000</v>
      </c>
      <c r="DP118" s="5">
        <f t="shared" si="269"/>
        <v>5000000</v>
      </c>
    </row>
    <row r="119" spans="1:120" s="72" customFormat="1" ht="35.25" customHeight="1" x14ac:dyDescent="0.25">
      <c r="A119" s="221"/>
      <c r="B119" s="216"/>
      <c r="C119" s="76" t="s">
        <v>40</v>
      </c>
      <c r="D119" s="69" t="s">
        <v>39</v>
      </c>
      <c r="E119" s="75">
        <v>211</v>
      </c>
      <c r="F119" s="67" t="s">
        <v>33</v>
      </c>
      <c r="G119" s="66">
        <f t="shared" si="281"/>
        <v>325200000</v>
      </c>
      <c r="H119" s="74"/>
      <c r="I119" s="21"/>
      <c r="J119" s="74">
        <f>296464791+28735209</f>
        <v>325200000</v>
      </c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>
        <f>28735209-28735209</f>
        <v>0</v>
      </c>
      <c r="W119" s="66"/>
      <c r="X119" s="66"/>
      <c r="Y119" s="66"/>
      <c r="Z119" s="66"/>
      <c r="AA119" s="66"/>
      <c r="AC119" s="73">
        <f t="shared" si="237"/>
        <v>0.1580639606396064</v>
      </c>
      <c r="AD119" s="66">
        <f t="shared" si="282"/>
        <v>51402400</v>
      </c>
      <c r="AE119" s="74"/>
      <c r="AF119" s="74"/>
      <c r="AG119" s="74">
        <v>51402400</v>
      </c>
      <c r="AH119" s="74"/>
      <c r="AI119" s="74"/>
      <c r="AJ119" s="74"/>
      <c r="AK119" s="74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3">
        <f t="shared" si="239"/>
        <v>0.84193603936039363</v>
      </c>
      <c r="AZ119" s="66">
        <f t="shared" si="283"/>
        <v>273797600</v>
      </c>
      <c r="BA119" s="66">
        <f t="shared" si="284"/>
        <v>0</v>
      </c>
      <c r="BB119" s="74">
        <f t="shared" si="285"/>
        <v>0</v>
      </c>
      <c r="BC119" s="74">
        <f t="shared" si="286"/>
        <v>273797600</v>
      </c>
      <c r="BD119" s="74">
        <f t="shared" si="287"/>
        <v>0</v>
      </c>
      <c r="BE119" s="74">
        <f t="shared" si="288"/>
        <v>0</v>
      </c>
      <c r="BF119" s="74">
        <f t="shared" si="289"/>
        <v>0</v>
      </c>
      <c r="BG119" s="66">
        <f t="shared" si="290"/>
        <v>0</v>
      </c>
      <c r="BH119" s="74">
        <f t="shared" si="291"/>
        <v>0</v>
      </c>
      <c r="BI119" s="74">
        <f t="shared" si="292"/>
        <v>0</v>
      </c>
      <c r="BJ119" s="74">
        <f t="shared" si="293"/>
        <v>0</v>
      </c>
      <c r="BK119" s="74">
        <f t="shared" si="294"/>
        <v>0</v>
      </c>
      <c r="BL119" s="74">
        <f t="shared" si="295"/>
        <v>0</v>
      </c>
      <c r="BM119" s="74">
        <f t="shared" si="296"/>
        <v>0</v>
      </c>
      <c r="BN119" s="74">
        <f t="shared" si="297"/>
        <v>0</v>
      </c>
      <c r="BO119" s="74">
        <f t="shared" si="298"/>
        <v>0</v>
      </c>
      <c r="BP119" s="74">
        <f t="shared" si="299"/>
        <v>0</v>
      </c>
      <c r="BQ119" s="74"/>
      <c r="BR119" s="74"/>
      <c r="BS119" s="66">
        <f t="shared" si="300"/>
        <v>0</v>
      </c>
      <c r="BT119" s="74">
        <f t="shared" si="301"/>
        <v>0</v>
      </c>
      <c r="BU119" s="73">
        <f t="shared" si="248"/>
        <v>0.1580639606396064</v>
      </c>
      <c r="BV119" s="66">
        <f t="shared" si="302"/>
        <v>51402400</v>
      </c>
      <c r="BW119" s="74"/>
      <c r="BX119" s="74"/>
      <c r="BY119" s="74">
        <f>+'[1]MAYO 2016'!$H$166</f>
        <v>51402400</v>
      </c>
      <c r="BZ119" s="74"/>
      <c r="CA119" s="74"/>
      <c r="CB119" s="74"/>
      <c r="CC119" s="74"/>
      <c r="CD119" s="74"/>
      <c r="CE119" s="74"/>
      <c r="CF119" s="74"/>
      <c r="CG119" s="74"/>
      <c r="CH119" s="74"/>
      <c r="CI119" s="74"/>
      <c r="CJ119" s="74"/>
      <c r="CK119" s="74"/>
      <c r="CL119" s="74"/>
      <c r="CM119" s="74"/>
      <c r="CN119" s="74"/>
      <c r="CO119" s="74"/>
      <c r="CP119" s="74"/>
      <c r="CQ119" s="73">
        <f t="shared" si="250"/>
        <v>0.84193603936039363</v>
      </c>
      <c r="CR119" s="66">
        <f t="shared" si="303"/>
        <v>273797600</v>
      </c>
      <c r="CS119" s="66">
        <f t="shared" si="304"/>
        <v>0</v>
      </c>
      <c r="CT119" s="66">
        <f t="shared" si="305"/>
        <v>0</v>
      </c>
      <c r="CU119" s="74">
        <f t="shared" si="306"/>
        <v>273797600</v>
      </c>
      <c r="CV119" s="74">
        <f t="shared" si="307"/>
        <v>0</v>
      </c>
      <c r="CW119" s="74">
        <f t="shared" si="308"/>
        <v>0</v>
      </c>
      <c r="CX119" s="74">
        <f t="shared" si="309"/>
        <v>0</v>
      </c>
      <c r="CY119" s="66">
        <f t="shared" si="310"/>
        <v>0</v>
      </c>
      <c r="CZ119" s="74">
        <f t="shared" si="311"/>
        <v>0</v>
      </c>
      <c r="DA119" s="74">
        <f t="shared" si="312"/>
        <v>0</v>
      </c>
      <c r="DB119" s="66">
        <f t="shared" si="313"/>
        <v>0</v>
      </c>
      <c r="DC119" s="74">
        <f t="shared" si="314"/>
        <v>0</v>
      </c>
      <c r="DD119" s="74">
        <f t="shared" si="315"/>
        <v>0</v>
      </c>
      <c r="DE119" s="74">
        <f t="shared" si="316"/>
        <v>0</v>
      </c>
      <c r="DF119" s="74">
        <f t="shared" si="317"/>
        <v>0</v>
      </c>
      <c r="DG119" s="74">
        <f t="shared" si="318"/>
        <v>0</v>
      </c>
      <c r="DH119" s="74">
        <f t="shared" si="319"/>
        <v>0</v>
      </c>
      <c r="DI119" s="74"/>
      <c r="DJ119" s="74">
        <f t="shared" si="320"/>
        <v>0</v>
      </c>
      <c r="DK119" s="74">
        <f t="shared" si="321"/>
        <v>0</v>
      </c>
      <c r="DL119" s="74">
        <f t="shared" si="322"/>
        <v>0</v>
      </c>
      <c r="DN119" s="5">
        <f t="shared" si="267"/>
        <v>325200000</v>
      </c>
      <c r="DO119" s="5">
        <f t="shared" si="268"/>
        <v>325200000</v>
      </c>
      <c r="DP119" s="5">
        <f t="shared" si="269"/>
        <v>325200000</v>
      </c>
    </row>
    <row r="120" spans="1:120" s="72" customFormat="1" ht="35.25" customHeight="1" x14ac:dyDescent="0.25">
      <c r="A120" s="221"/>
      <c r="B120" s="217"/>
      <c r="C120" s="76" t="s">
        <v>38</v>
      </c>
      <c r="D120" s="69" t="s">
        <v>37</v>
      </c>
      <c r="E120" s="75">
        <v>211</v>
      </c>
      <c r="F120" s="67" t="s">
        <v>33</v>
      </c>
      <c r="G120" s="66">
        <f t="shared" si="281"/>
        <v>250000000</v>
      </c>
      <c r="H120" s="74"/>
      <c r="I120" s="21"/>
      <c r="J120" s="74"/>
      <c r="K120" s="66"/>
      <c r="L120" s="66"/>
      <c r="M120" s="66"/>
      <c r="N120" s="66"/>
      <c r="O120" s="66"/>
      <c r="P120" s="66"/>
      <c r="Q120" s="66"/>
      <c r="R120" s="66"/>
      <c r="S120" s="66"/>
      <c r="T120" s="66">
        <v>250000000</v>
      </c>
      <c r="U120" s="66"/>
      <c r="V120" s="66"/>
      <c r="W120" s="66"/>
      <c r="X120" s="66"/>
      <c r="Y120" s="66"/>
      <c r="Z120" s="66"/>
      <c r="AA120" s="66"/>
      <c r="AC120" s="73">
        <f t="shared" si="237"/>
        <v>0.48</v>
      </c>
      <c r="AD120" s="66">
        <f t="shared" si="282"/>
        <v>120000000</v>
      </c>
      <c r="AE120" s="74"/>
      <c r="AF120" s="74"/>
      <c r="AG120" s="74"/>
      <c r="AH120" s="74"/>
      <c r="AI120" s="74"/>
      <c r="AJ120" s="74"/>
      <c r="AK120" s="74"/>
      <c r="AL120" s="74"/>
      <c r="AM120" s="74"/>
      <c r="AN120" s="74"/>
      <c r="AO120" s="74"/>
      <c r="AP120" s="74"/>
      <c r="AQ120" s="74">
        <f>+'[4]ENERO 2016'!$W$84</f>
        <v>120000000</v>
      </c>
      <c r="AR120" s="74"/>
      <c r="AS120" s="74"/>
      <c r="AT120" s="74"/>
      <c r="AU120" s="74"/>
      <c r="AV120" s="74"/>
      <c r="AW120" s="74"/>
      <c r="AX120" s="74"/>
      <c r="AY120" s="73">
        <f t="shared" si="239"/>
        <v>0.52</v>
      </c>
      <c r="AZ120" s="66">
        <f t="shared" si="283"/>
        <v>130000000</v>
      </c>
      <c r="BA120" s="66">
        <f t="shared" si="284"/>
        <v>0</v>
      </c>
      <c r="BB120" s="74">
        <f t="shared" si="285"/>
        <v>0</v>
      </c>
      <c r="BC120" s="74">
        <f t="shared" si="286"/>
        <v>0</v>
      </c>
      <c r="BD120" s="74">
        <f t="shared" si="287"/>
        <v>0</v>
      </c>
      <c r="BE120" s="74">
        <f t="shared" ref="BE120:BP120" si="323">L120-AI120</f>
        <v>0</v>
      </c>
      <c r="BF120" s="74">
        <f t="shared" si="323"/>
        <v>0</v>
      </c>
      <c r="BG120" s="74">
        <f t="shared" si="323"/>
        <v>0</v>
      </c>
      <c r="BH120" s="74">
        <f t="shared" si="323"/>
        <v>0</v>
      </c>
      <c r="BI120" s="74">
        <f t="shared" si="323"/>
        <v>0</v>
      </c>
      <c r="BJ120" s="74">
        <f t="shared" si="323"/>
        <v>0</v>
      </c>
      <c r="BK120" s="74">
        <f t="shared" si="323"/>
        <v>0</v>
      </c>
      <c r="BL120" s="74">
        <f t="shared" si="323"/>
        <v>0</v>
      </c>
      <c r="BM120" s="74">
        <f t="shared" si="323"/>
        <v>130000000</v>
      </c>
      <c r="BN120" s="74">
        <f t="shared" si="323"/>
        <v>0</v>
      </c>
      <c r="BO120" s="74">
        <f t="shared" si="323"/>
        <v>0</v>
      </c>
      <c r="BP120" s="74">
        <f t="shared" si="323"/>
        <v>0</v>
      </c>
      <c r="BQ120" s="74"/>
      <c r="BR120" s="74">
        <f>Y120-AV120</f>
        <v>0</v>
      </c>
      <c r="BS120" s="66">
        <f t="shared" si="300"/>
        <v>0</v>
      </c>
      <c r="BT120" s="74">
        <f>AA120-AX120</f>
        <v>0</v>
      </c>
      <c r="BU120" s="73">
        <f t="shared" si="248"/>
        <v>0.43943404000000003</v>
      </c>
      <c r="BV120" s="66">
        <f t="shared" si="302"/>
        <v>109858510</v>
      </c>
      <c r="BW120" s="74"/>
      <c r="BX120" s="74"/>
      <c r="BY120" s="74"/>
      <c r="BZ120" s="74"/>
      <c r="CA120" s="74"/>
      <c r="CB120" s="74"/>
      <c r="CC120" s="74"/>
      <c r="CD120" s="74"/>
      <c r="CE120" s="74"/>
      <c r="CF120" s="74"/>
      <c r="CG120" s="74"/>
      <c r="CH120" s="74"/>
      <c r="CI120" s="74">
        <f>+'[3]ABRIL 2016'!$H$146</f>
        <v>109858510</v>
      </c>
      <c r="CJ120" s="74"/>
      <c r="CK120" s="74"/>
      <c r="CL120" s="74"/>
      <c r="CM120" s="74"/>
      <c r="CN120" s="74"/>
      <c r="CO120" s="74"/>
      <c r="CP120" s="74"/>
      <c r="CQ120" s="73">
        <f t="shared" si="250"/>
        <v>0.56056595999999992</v>
      </c>
      <c r="CR120" s="66">
        <f t="shared" si="303"/>
        <v>140141490</v>
      </c>
      <c r="CS120" s="66">
        <f t="shared" si="304"/>
        <v>0</v>
      </c>
      <c r="CT120" s="66">
        <f t="shared" si="305"/>
        <v>0</v>
      </c>
      <c r="CU120" s="66">
        <f t="shared" si="306"/>
        <v>0</v>
      </c>
      <c r="CV120" s="66">
        <f t="shared" si="307"/>
        <v>0</v>
      </c>
      <c r="CW120" s="66">
        <f t="shared" si="308"/>
        <v>0</v>
      </c>
      <c r="CX120" s="66">
        <f t="shared" si="309"/>
        <v>0</v>
      </c>
      <c r="CY120" s="66">
        <f t="shared" si="310"/>
        <v>0</v>
      </c>
      <c r="CZ120" s="66">
        <f>O120-CD120</f>
        <v>0</v>
      </c>
      <c r="DA120" s="66">
        <f>P120-CE120</f>
        <v>0</v>
      </c>
      <c r="DB120" s="66">
        <f>Q120-CF120</f>
        <v>0</v>
      </c>
      <c r="DC120" s="66">
        <f t="shared" si="314"/>
        <v>0</v>
      </c>
      <c r="DD120" s="66">
        <f t="shared" si="315"/>
        <v>0</v>
      </c>
      <c r="DE120" s="66">
        <f t="shared" si="316"/>
        <v>140141490</v>
      </c>
      <c r="DF120" s="66">
        <f>U120-CJ120</f>
        <v>0</v>
      </c>
      <c r="DG120" s="66">
        <f>V120-CK120</f>
        <v>0</v>
      </c>
      <c r="DH120" s="66">
        <f>W120-CL120</f>
        <v>0</v>
      </c>
      <c r="DI120" s="66"/>
      <c r="DJ120" s="66">
        <f>Y120-CN120</f>
        <v>0</v>
      </c>
      <c r="DK120" s="66">
        <f>Z120-CO120</f>
        <v>0</v>
      </c>
      <c r="DL120" s="66">
        <f>AA120-CP120</f>
        <v>0</v>
      </c>
      <c r="DN120" s="5">
        <f t="shared" si="267"/>
        <v>250000000</v>
      </c>
      <c r="DO120" s="5">
        <f t="shared" si="268"/>
        <v>250000000</v>
      </c>
      <c r="DP120" s="5">
        <f t="shared" si="269"/>
        <v>250000000</v>
      </c>
    </row>
    <row r="121" spans="1:120" s="72" customFormat="1" ht="45" x14ac:dyDescent="0.25">
      <c r="A121" s="77"/>
      <c r="B121" s="69" t="s">
        <v>36</v>
      </c>
      <c r="C121" s="76" t="s">
        <v>35</v>
      </c>
      <c r="D121" s="69" t="s">
        <v>34</v>
      </c>
      <c r="E121" s="75" t="s">
        <v>3</v>
      </c>
      <c r="F121" s="67" t="s">
        <v>33</v>
      </c>
      <c r="G121" s="66">
        <f t="shared" si="281"/>
        <v>3185000000</v>
      </c>
      <c r="H121" s="74"/>
      <c r="I121" s="21"/>
      <c r="J121" s="74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>
        <f>485000000</f>
        <v>485000000</v>
      </c>
      <c r="V121" s="66"/>
      <c r="W121" s="66"/>
      <c r="X121" s="66"/>
      <c r="Y121" s="66">
        <v>2700000000</v>
      </c>
      <c r="Z121" s="66"/>
      <c r="AA121" s="66"/>
      <c r="AC121" s="73">
        <f t="shared" si="237"/>
        <v>1</v>
      </c>
      <c r="AD121" s="66">
        <f t="shared" si="282"/>
        <v>3185000000</v>
      </c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>
        <f>+'[3]ABRIL 2016'!$X$1694</f>
        <v>485000000</v>
      </c>
      <c r="AS121" s="74"/>
      <c r="AT121" s="74"/>
      <c r="AU121" s="74"/>
      <c r="AV121" s="74">
        <f>+'[6]MARZO 2016 ULTIMO'!$AA$1371</f>
        <v>2700000000</v>
      </c>
      <c r="AW121" s="74"/>
      <c r="AX121" s="74"/>
      <c r="AY121" s="73">
        <f t="shared" si="239"/>
        <v>0</v>
      </c>
      <c r="AZ121" s="66">
        <f t="shared" si="283"/>
        <v>0</v>
      </c>
      <c r="BA121" s="66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>
        <f>U121-AR121</f>
        <v>0</v>
      </c>
      <c r="BO121" s="74"/>
      <c r="BP121" s="74"/>
      <c r="BQ121" s="74"/>
      <c r="BR121" s="74">
        <f>Y121-AV121</f>
        <v>0</v>
      </c>
      <c r="BS121" s="66"/>
      <c r="BT121" s="74"/>
      <c r="BU121" s="73">
        <f t="shared" si="248"/>
        <v>0.25496371679748825</v>
      </c>
      <c r="BV121" s="66">
        <f t="shared" si="302"/>
        <v>812059438</v>
      </c>
      <c r="BW121" s="74"/>
      <c r="BX121" s="74"/>
      <c r="BY121" s="74"/>
      <c r="BZ121" s="74"/>
      <c r="CA121" s="74"/>
      <c r="CB121" s="74"/>
      <c r="CC121" s="74"/>
      <c r="CD121" s="74"/>
      <c r="CE121" s="74"/>
      <c r="CF121" s="74"/>
      <c r="CG121" s="74"/>
      <c r="CH121" s="74"/>
      <c r="CI121" s="74"/>
      <c r="CJ121" s="74">
        <f>+'[1]MAYO 2016'!$H$1940</f>
        <v>359172189</v>
      </c>
      <c r="CK121" s="74"/>
      <c r="CL121" s="74"/>
      <c r="CM121" s="74"/>
      <c r="CN121" s="74">
        <f>+'[1]MAYO 2016'!$H$1948</f>
        <v>452887249</v>
      </c>
      <c r="CO121" s="74"/>
      <c r="CP121" s="74"/>
      <c r="CQ121" s="73">
        <f t="shared" si="250"/>
        <v>0.7450362832025117</v>
      </c>
      <c r="CR121" s="66">
        <f t="shared" si="303"/>
        <v>2372940562</v>
      </c>
      <c r="CS121" s="66"/>
      <c r="CT121" s="66"/>
      <c r="CU121" s="66"/>
      <c r="CV121" s="66"/>
      <c r="CW121" s="66"/>
      <c r="CX121" s="66"/>
      <c r="CY121" s="66"/>
      <c r="CZ121" s="66"/>
      <c r="DA121" s="66"/>
      <c r="DB121" s="66"/>
      <c r="DC121" s="66"/>
      <c r="DD121" s="66"/>
      <c r="DE121" s="66"/>
      <c r="DF121" s="66">
        <f>U121-CJ121</f>
        <v>125827811</v>
      </c>
      <c r="DG121" s="66"/>
      <c r="DH121" s="66"/>
      <c r="DI121" s="66"/>
      <c r="DJ121" s="66">
        <f>Y121-CN121</f>
        <v>2247112751</v>
      </c>
      <c r="DK121" s="66"/>
      <c r="DL121" s="66"/>
      <c r="DN121" s="5">
        <f t="shared" si="267"/>
        <v>3185000000</v>
      </c>
      <c r="DO121" s="5">
        <f t="shared" si="268"/>
        <v>3185000000</v>
      </c>
      <c r="DP121" s="5">
        <f t="shared" si="269"/>
        <v>3185000000</v>
      </c>
    </row>
    <row r="122" spans="1:120" ht="39.75" customHeight="1" x14ac:dyDescent="0.25">
      <c r="A122" s="221" t="s">
        <v>32</v>
      </c>
      <c r="B122" s="215" t="s">
        <v>31</v>
      </c>
      <c r="C122" s="70" t="s">
        <v>30</v>
      </c>
      <c r="D122" s="69" t="s">
        <v>29</v>
      </c>
      <c r="E122" s="68">
        <v>510</v>
      </c>
      <c r="F122" s="67" t="s">
        <v>21</v>
      </c>
      <c r="G122" s="66">
        <f t="shared" si="281"/>
        <v>95000000</v>
      </c>
      <c r="H122" s="66"/>
      <c r="I122" s="66"/>
      <c r="J122" s="66"/>
      <c r="K122" s="66"/>
      <c r="L122" s="66">
        <v>95000000</v>
      </c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22">
        <f t="shared" si="237"/>
        <v>0.47545263157894735</v>
      </c>
      <c r="AD122" s="66">
        <f t="shared" si="282"/>
        <v>45168000</v>
      </c>
      <c r="AE122" s="66"/>
      <c r="AF122" s="66"/>
      <c r="AG122" s="66"/>
      <c r="AH122" s="66"/>
      <c r="AI122" s="66">
        <f>+'[1]MAYO 2016'!$O$1439</f>
        <v>45168000</v>
      </c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22">
        <f t="shared" si="239"/>
        <v>0.52454736842105265</v>
      </c>
      <c r="AZ122" s="66">
        <f t="shared" si="283"/>
        <v>49832000</v>
      </c>
      <c r="BA122" s="66">
        <f t="shared" ref="BA122:BA127" si="324">+H122</f>
        <v>0</v>
      </c>
      <c r="BB122" s="66">
        <f t="shared" ref="BB122:BD127" si="325">I122-AF122</f>
        <v>0</v>
      </c>
      <c r="BC122" s="66">
        <f t="shared" si="325"/>
        <v>0</v>
      </c>
      <c r="BD122" s="66">
        <f t="shared" si="325"/>
        <v>0</v>
      </c>
      <c r="BE122" s="66">
        <f t="shared" ref="BE122:BP127" si="326">+L122-AI122</f>
        <v>49832000</v>
      </c>
      <c r="BF122" s="66">
        <f t="shared" si="326"/>
        <v>0</v>
      </c>
      <c r="BG122" s="66">
        <f t="shared" si="326"/>
        <v>0</v>
      </c>
      <c r="BH122" s="66">
        <f t="shared" si="326"/>
        <v>0</v>
      </c>
      <c r="BI122" s="66">
        <f t="shared" si="326"/>
        <v>0</v>
      </c>
      <c r="BJ122" s="66">
        <f t="shared" si="326"/>
        <v>0</v>
      </c>
      <c r="BK122" s="66">
        <f t="shared" si="326"/>
        <v>0</v>
      </c>
      <c r="BL122" s="66">
        <f t="shared" si="326"/>
        <v>0</v>
      </c>
      <c r="BM122" s="66">
        <f t="shared" si="326"/>
        <v>0</v>
      </c>
      <c r="BN122" s="66">
        <f t="shared" si="326"/>
        <v>0</v>
      </c>
      <c r="BO122" s="66">
        <f t="shared" si="326"/>
        <v>0</v>
      </c>
      <c r="BP122" s="66">
        <f t="shared" si="326"/>
        <v>0</v>
      </c>
      <c r="BQ122" s="66"/>
      <c r="BR122" s="66"/>
      <c r="BS122" s="66">
        <f t="shared" ref="BS122:BS127" si="327">Z122-AW122</f>
        <v>0</v>
      </c>
      <c r="BT122" s="66">
        <f t="shared" ref="BT122:BT127" si="328">+AA122-AX122</f>
        <v>0</v>
      </c>
      <c r="BU122" s="22">
        <f t="shared" si="248"/>
        <v>0.47545263157894735</v>
      </c>
      <c r="BV122" s="66">
        <f t="shared" si="302"/>
        <v>45168000</v>
      </c>
      <c r="BW122" s="66"/>
      <c r="BX122" s="66"/>
      <c r="BY122" s="66"/>
      <c r="BZ122" s="66"/>
      <c r="CA122" s="66">
        <f>+'[1]MAYO 2016'!$H$1437</f>
        <v>45168000</v>
      </c>
      <c r="CB122" s="66"/>
      <c r="CC122" s="66"/>
      <c r="CD122" s="66"/>
      <c r="CE122" s="66"/>
      <c r="CF122" s="66"/>
      <c r="CG122" s="66"/>
      <c r="CH122" s="66"/>
      <c r="CI122" s="66"/>
      <c r="CJ122" s="66"/>
      <c r="CK122" s="66"/>
      <c r="CL122" s="66"/>
      <c r="CM122" s="66"/>
      <c r="CN122" s="66"/>
      <c r="CO122" s="66"/>
      <c r="CP122" s="66"/>
      <c r="CQ122" s="22">
        <f t="shared" si="250"/>
        <v>0.52454736842105265</v>
      </c>
      <c r="CR122" s="66">
        <f t="shared" si="303"/>
        <v>49832000</v>
      </c>
      <c r="CS122" s="66">
        <f t="shared" ref="CS122:CY127" si="329">H122-BW122</f>
        <v>0</v>
      </c>
      <c r="CT122" s="66">
        <f t="shared" si="329"/>
        <v>0</v>
      </c>
      <c r="CU122" s="66">
        <f t="shared" si="329"/>
        <v>0</v>
      </c>
      <c r="CV122" s="66">
        <f t="shared" si="329"/>
        <v>0</v>
      </c>
      <c r="CW122" s="66">
        <f t="shared" si="329"/>
        <v>49832000</v>
      </c>
      <c r="CX122" s="66">
        <f t="shared" si="329"/>
        <v>0</v>
      </c>
      <c r="CY122" s="66">
        <f t="shared" si="329"/>
        <v>0</v>
      </c>
      <c r="CZ122" s="66">
        <f t="shared" ref="CZ122:DB127" si="330">+O122-CD122</f>
        <v>0</v>
      </c>
      <c r="DA122" s="66">
        <f t="shared" si="330"/>
        <v>0</v>
      </c>
      <c r="DB122" s="66">
        <f t="shared" si="330"/>
        <v>0</v>
      </c>
      <c r="DC122" s="66">
        <f t="shared" ref="DC122:DE127" si="331">R122-CG122</f>
        <v>0</v>
      </c>
      <c r="DD122" s="66">
        <f t="shared" si="331"/>
        <v>0</v>
      </c>
      <c r="DE122" s="66">
        <f t="shared" si="331"/>
        <v>0</v>
      </c>
      <c r="DF122" s="66">
        <f t="shared" ref="DF122:DH127" si="332">+U122-CJ122</f>
        <v>0</v>
      </c>
      <c r="DG122" s="66">
        <f t="shared" si="332"/>
        <v>0</v>
      </c>
      <c r="DH122" s="66">
        <f t="shared" si="332"/>
        <v>0</v>
      </c>
      <c r="DI122" s="66"/>
      <c r="DJ122" s="66">
        <f t="shared" ref="DJ122:DL127" si="333">+Y122-CN122</f>
        <v>0</v>
      </c>
      <c r="DK122" s="66">
        <f t="shared" si="333"/>
        <v>0</v>
      </c>
      <c r="DL122" s="66">
        <f t="shared" si="333"/>
        <v>0</v>
      </c>
      <c r="DN122" s="5">
        <f t="shared" si="267"/>
        <v>95000000</v>
      </c>
      <c r="DO122" s="5">
        <f t="shared" si="268"/>
        <v>95000000</v>
      </c>
      <c r="DP122" s="5">
        <f t="shared" si="269"/>
        <v>95000000</v>
      </c>
    </row>
    <row r="123" spans="1:120" ht="50.25" customHeight="1" x14ac:dyDescent="0.25">
      <c r="A123" s="221"/>
      <c r="B123" s="216"/>
      <c r="C123" s="70" t="s">
        <v>28</v>
      </c>
      <c r="D123" s="69" t="s">
        <v>27</v>
      </c>
      <c r="E123" s="68">
        <v>510</v>
      </c>
      <c r="F123" s="67" t="s">
        <v>21</v>
      </c>
      <c r="G123" s="66">
        <f t="shared" si="281"/>
        <v>102000000</v>
      </c>
      <c r="H123" s="66"/>
      <c r="I123" s="66"/>
      <c r="J123" s="66"/>
      <c r="K123" s="66"/>
      <c r="L123" s="66">
        <v>102000000</v>
      </c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C123" s="22">
        <f t="shared" si="237"/>
        <v>0.62745098039215685</v>
      </c>
      <c r="AD123" s="66">
        <f t="shared" si="282"/>
        <v>64000000</v>
      </c>
      <c r="AE123" s="66"/>
      <c r="AF123" s="66"/>
      <c r="AG123" s="66"/>
      <c r="AH123" s="66"/>
      <c r="AI123" s="66">
        <f>+'[4]ENERO 2016'!$O$604</f>
        <v>64000000</v>
      </c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  <c r="AX123" s="66"/>
      <c r="AY123" s="22">
        <f t="shared" si="239"/>
        <v>0.37254901960784315</v>
      </c>
      <c r="AZ123" s="66">
        <f t="shared" si="283"/>
        <v>38000000</v>
      </c>
      <c r="BA123" s="66">
        <f t="shared" si="324"/>
        <v>0</v>
      </c>
      <c r="BB123" s="66">
        <f t="shared" si="325"/>
        <v>0</v>
      </c>
      <c r="BC123" s="66">
        <f t="shared" si="325"/>
        <v>0</v>
      </c>
      <c r="BD123" s="66">
        <f t="shared" si="325"/>
        <v>0</v>
      </c>
      <c r="BE123" s="66">
        <f t="shared" si="326"/>
        <v>38000000</v>
      </c>
      <c r="BF123" s="66">
        <f t="shared" si="326"/>
        <v>0</v>
      </c>
      <c r="BG123" s="66">
        <f t="shared" si="326"/>
        <v>0</v>
      </c>
      <c r="BH123" s="66">
        <f t="shared" si="326"/>
        <v>0</v>
      </c>
      <c r="BI123" s="66">
        <f t="shared" si="326"/>
        <v>0</v>
      </c>
      <c r="BJ123" s="66">
        <f t="shared" si="326"/>
        <v>0</v>
      </c>
      <c r="BK123" s="66">
        <f t="shared" si="326"/>
        <v>0</v>
      </c>
      <c r="BL123" s="66">
        <f t="shared" si="326"/>
        <v>0</v>
      </c>
      <c r="BM123" s="66">
        <f t="shared" si="326"/>
        <v>0</v>
      </c>
      <c r="BN123" s="66">
        <f t="shared" si="326"/>
        <v>0</v>
      </c>
      <c r="BO123" s="66">
        <f t="shared" si="326"/>
        <v>0</v>
      </c>
      <c r="BP123" s="66">
        <f t="shared" si="326"/>
        <v>0</v>
      </c>
      <c r="BQ123" s="66"/>
      <c r="BR123" s="66"/>
      <c r="BS123" s="66">
        <f t="shared" si="327"/>
        <v>0</v>
      </c>
      <c r="BT123" s="66">
        <f t="shared" si="328"/>
        <v>0</v>
      </c>
      <c r="BU123" s="22">
        <f t="shared" si="248"/>
        <v>0.56530914705882351</v>
      </c>
      <c r="BV123" s="66">
        <f t="shared" si="302"/>
        <v>57661533</v>
      </c>
      <c r="BW123" s="66"/>
      <c r="BX123" s="66"/>
      <c r="BY123" s="66"/>
      <c r="BZ123" s="66"/>
      <c r="CA123" s="66">
        <v>57661533</v>
      </c>
      <c r="CB123" s="66"/>
      <c r="CC123" s="66"/>
      <c r="CD123" s="66"/>
      <c r="CE123" s="66"/>
      <c r="CF123" s="66"/>
      <c r="CG123" s="66"/>
      <c r="CH123" s="66"/>
      <c r="CI123" s="66"/>
      <c r="CJ123" s="66"/>
      <c r="CK123" s="66"/>
      <c r="CL123" s="66"/>
      <c r="CM123" s="66"/>
      <c r="CN123" s="66"/>
      <c r="CO123" s="66"/>
      <c r="CP123" s="66"/>
      <c r="CQ123" s="22">
        <f t="shared" si="250"/>
        <v>0.43469085294117649</v>
      </c>
      <c r="CR123" s="66">
        <f t="shared" si="303"/>
        <v>44338467</v>
      </c>
      <c r="CS123" s="66">
        <f t="shared" si="329"/>
        <v>0</v>
      </c>
      <c r="CT123" s="66">
        <f t="shared" si="329"/>
        <v>0</v>
      </c>
      <c r="CU123" s="66">
        <f t="shared" si="329"/>
        <v>0</v>
      </c>
      <c r="CV123" s="66">
        <f t="shared" si="329"/>
        <v>0</v>
      </c>
      <c r="CW123" s="66">
        <f t="shared" si="329"/>
        <v>44338467</v>
      </c>
      <c r="CX123" s="66">
        <f t="shared" si="329"/>
        <v>0</v>
      </c>
      <c r="CY123" s="66">
        <f t="shared" si="329"/>
        <v>0</v>
      </c>
      <c r="CZ123" s="66">
        <f t="shared" si="330"/>
        <v>0</v>
      </c>
      <c r="DA123" s="66">
        <f t="shared" si="330"/>
        <v>0</v>
      </c>
      <c r="DB123" s="66">
        <f t="shared" si="330"/>
        <v>0</v>
      </c>
      <c r="DC123" s="66">
        <f t="shared" si="331"/>
        <v>0</v>
      </c>
      <c r="DD123" s="66">
        <f t="shared" si="331"/>
        <v>0</v>
      </c>
      <c r="DE123" s="66">
        <f t="shared" si="331"/>
        <v>0</v>
      </c>
      <c r="DF123" s="66">
        <f t="shared" si="332"/>
        <v>0</v>
      </c>
      <c r="DG123" s="66">
        <f t="shared" si="332"/>
        <v>0</v>
      </c>
      <c r="DH123" s="66">
        <f t="shared" si="332"/>
        <v>0</v>
      </c>
      <c r="DI123" s="66"/>
      <c r="DJ123" s="66">
        <f t="shared" si="333"/>
        <v>0</v>
      </c>
      <c r="DK123" s="66">
        <f t="shared" si="333"/>
        <v>0</v>
      </c>
      <c r="DL123" s="66">
        <f t="shared" si="333"/>
        <v>0</v>
      </c>
      <c r="DN123" s="5">
        <f t="shared" si="267"/>
        <v>102000000</v>
      </c>
      <c r="DO123" s="5">
        <f t="shared" si="268"/>
        <v>102000000</v>
      </c>
      <c r="DP123" s="5">
        <f t="shared" si="269"/>
        <v>102000000</v>
      </c>
    </row>
    <row r="124" spans="1:120" ht="30" x14ac:dyDescent="0.25">
      <c r="A124" s="221"/>
      <c r="B124" s="217"/>
      <c r="C124" s="70" t="s">
        <v>26</v>
      </c>
      <c r="D124" s="69" t="s">
        <v>25</v>
      </c>
      <c r="E124" s="68">
        <v>510</v>
      </c>
      <c r="F124" s="67" t="s">
        <v>21</v>
      </c>
      <c r="G124" s="66">
        <f t="shared" si="281"/>
        <v>10000000</v>
      </c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>
        <v>10000000</v>
      </c>
      <c r="U124" s="66"/>
      <c r="V124" s="66"/>
      <c r="W124" s="66"/>
      <c r="X124" s="66"/>
      <c r="Y124" s="66"/>
      <c r="Z124" s="66"/>
      <c r="AA124" s="66"/>
      <c r="AC124" s="22">
        <f t="shared" si="237"/>
        <v>0</v>
      </c>
      <c r="AD124" s="66">
        <f t="shared" si="282"/>
        <v>0</v>
      </c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  <c r="AU124" s="66"/>
      <c r="AV124" s="66"/>
      <c r="AW124" s="66"/>
      <c r="AX124" s="66"/>
      <c r="AY124" s="22">
        <f t="shared" si="239"/>
        <v>1</v>
      </c>
      <c r="AZ124" s="66">
        <f t="shared" si="283"/>
        <v>10000000</v>
      </c>
      <c r="BA124" s="66">
        <f t="shared" si="324"/>
        <v>0</v>
      </c>
      <c r="BB124" s="66">
        <f t="shared" si="325"/>
        <v>0</v>
      </c>
      <c r="BC124" s="66">
        <f t="shared" si="325"/>
        <v>0</v>
      </c>
      <c r="BD124" s="66">
        <f t="shared" si="325"/>
        <v>0</v>
      </c>
      <c r="BE124" s="66">
        <f t="shared" si="326"/>
        <v>0</v>
      </c>
      <c r="BF124" s="66">
        <f t="shared" si="326"/>
        <v>0</v>
      </c>
      <c r="BG124" s="66">
        <f t="shared" si="326"/>
        <v>0</v>
      </c>
      <c r="BH124" s="66">
        <f t="shared" si="326"/>
        <v>0</v>
      </c>
      <c r="BI124" s="66">
        <f t="shared" si="326"/>
        <v>0</v>
      </c>
      <c r="BJ124" s="66">
        <f t="shared" si="326"/>
        <v>0</v>
      </c>
      <c r="BK124" s="66">
        <f t="shared" si="326"/>
        <v>0</v>
      </c>
      <c r="BL124" s="66">
        <f t="shared" si="326"/>
        <v>0</v>
      </c>
      <c r="BM124" s="66">
        <f t="shared" si="326"/>
        <v>10000000</v>
      </c>
      <c r="BN124" s="66">
        <f t="shared" si="326"/>
        <v>0</v>
      </c>
      <c r="BO124" s="66">
        <f t="shared" si="326"/>
        <v>0</v>
      </c>
      <c r="BP124" s="66">
        <f t="shared" si="326"/>
        <v>0</v>
      </c>
      <c r="BQ124" s="66"/>
      <c r="BR124" s="66"/>
      <c r="BS124" s="66">
        <f t="shared" si="327"/>
        <v>0</v>
      </c>
      <c r="BT124" s="66">
        <f t="shared" si="328"/>
        <v>0</v>
      </c>
      <c r="BU124" s="22">
        <f t="shared" si="248"/>
        <v>0</v>
      </c>
      <c r="BV124" s="66">
        <f t="shared" si="302"/>
        <v>0</v>
      </c>
      <c r="BW124" s="66"/>
      <c r="BX124" s="66"/>
      <c r="BY124" s="66"/>
      <c r="BZ124" s="66"/>
      <c r="CA124" s="66"/>
      <c r="CB124" s="66"/>
      <c r="CC124" s="66"/>
      <c r="CD124" s="66"/>
      <c r="CE124" s="66"/>
      <c r="CF124" s="66"/>
      <c r="CG124" s="66"/>
      <c r="CH124" s="66"/>
      <c r="CI124" s="66"/>
      <c r="CJ124" s="66"/>
      <c r="CK124" s="66"/>
      <c r="CL124" s="66"/>
      <c r="CM124" s="66"/>
      <c r="CN124" s="66"/>
      <c r="CO124" s="66"/>
      <c r="CP124" s="66"/>
      <c r="CQ124" s="22">
        <f t="shared" si="250"/>
        <v>1</v>
      </c>
      <c r="CR124" s="66">
        <f t="shared" si="303"/>
        <v>10000000</v>
      </c>
      <c r="CS124" s="66">
        <f t="shared" si="329"/>
        <v>0</v>
      </c>
      <c r="CT124" s="66">
        <f t="shared" si="329"/>
        <v>0</v>
      </c>
      <c r="CU124" s="66">
        <f t="shared" si="329"/>
        <v>0</v>
      </c>
      <c r="CV124" s="66">
        <f t="shared" si="329"/>
        <v>0</v>
      </c>
      <c r="CW124" s="66">
        <f t="shared" si="329"/>
        <v>0</v>
      </c>
      <c r="CX124" s="66">
        <f t="shared" si="329"/>
        <v>0</v>
      </c>
      <c r="CY124" s="66">
        <f t="shared" si="329"/>
        <v>0</v>
      </c>
      <c r="CZ124" s="66">
        <f t="shared" si="330"/>
        <v>0</v>
      </c>
      <c r="DA124" s="66">
        <f t="shared" si="330"/>
        <v>0</v>
      </c>
      <c r="DB124" s="66">
        <f t="shared" si="330"/>
        <v>0</v>
      </c>
      <c r="DC124" s="66">
        <f t="shared" si="331"/>
        <v>0</v>
      </c>
      <c r="DD124" s="66">
        <f t="shared" si="331"/>
        <v>0</v>
      </c>
      <c r="DE124" s="66">
        <f t="shared" si="331"/>
        <v>10000000</v>
      </c>
      <c r="DF124" s="66">
        <f t="shared" si="332"/>
        <v>0</v>
      </c>
      <c r="DG124" s="66">
        <f t="shared" si="332"/>
        <v>0</v>
      </c>
      <c r="DH124" s="66">
        <f t="shared" si="332"/>
        <v>0</v>
      </c>
      <c r="DI124" s="66"/>
      <c r="DJ124" s="66">
        <f t="shared" si="333"/>
        <v>0</v>
      </c>
      <c r="DK124" s="66">
        <f t="shared" si="333"/>
        <v>0</v>
      </c>
      <c r="DL124" s="66">
        <f t="shared" si="333"/>
        <v>0</v>
      </c>
      <c r="DN124" s="5">
        <f t="shared" si="267"/>
        <v>10000000</v>
      </c>
      <c r="DO124" s="5">
        <f t="shared" si="268"/>
        <v>10000000</v>
      </c>
      <c r="DP124" s="5">
        <f t="shared" si="269"/>
        <v>10000000</v>
      </c>
    </row>
    <row r="125" spans="1:120" ht="39" customHeight="1" x14ac:dyDescent="0.25">
      <c r="A125" s="221"/>
      <c r="B125" s="71" t="s">
        <v>24</v>
      </c>
      <c r="C125" s="70" t="s">
        <v>23</v>
      </c>
      <c r="D125" s="69" t="s">
        <v>22</v>
      </c>
      <c r="E125" s="68">
        <v>510</v>
      </c>
      <c r="F125" s="67" t="s">
        <v>21</v>
      </c>
      <c r="G125" s="66">
        <f t="shared" si="281"/>
        <v>80000000</v>
      </c>
      <c r="H125" s="66"/>
      <c r="I125" s="66"/>
      <c r="J125" s="66"/>
      <c r="K125" s="66"/>
      <c r="L125" s="66">
        <v>80000000</v>
      </c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C125" s="22">
        <f t="shared" si="237"/>
        <v>1</v>
      </c>
      <c r="AD125" s="66">
        <f t="shared" si="282"/>
        <v>80000000</v>
      </c>
      <c r="AE125" s="66"/>
      <c r="AF125" s="66"/>
      <c r="AG125" s="66"/>
      <c r="AH125" s="66"/>
      <c r="AI125" s="66">
        <f>+'[4]ENERO 2016'!$O$625</f>
        <v>80000000</v>
      </c>
      <c r="AJ125" s="66"/>
      <c r="AK125" s="66"/>
      <c r="AL125" s="66"/>
      <c r="AM125" s="66"/>
      <c r="AN125" s="66"/>
      <c r="AO125" s="66"/>
      <c r="AP125" s="66"/>
      <c r="AQ125" s="66"/>
      <c r="AR125" s="66"/>
      <c r="AS125" s="66"/>
      <c r="AT125" s="66"/>
      <c r="AU125" s="66"/>
      <c r="AV125" s="66"/>
      <c r="AW125" s="66"/>
      <c r="AX125" s="66"/>
      <c r="AY125" s="22">
        <f t="shared" si="239"/>
        <v>0</v>
      </c>
      <c r="AZ125" s="66">
        <f t="shared" si="283"/>
        <v>0</v>
      </c>
      <c r="BA125" s="66">
        <f t="shared" si="324"/>
        <v>0</v>
      </c>
      <c r="BB125" s="66">
        <f t="shared" si="325"/>
        <v>0</v>
      </c>
      <c r="BC125" s="66">
        <f t="shared" si="325"/>
        <v>0</v>
      </c>
      <c r="BD125" s="66">
        <f t="shared" si="325"/>
        <v>0</v>
      </c>
      <c r="BE125" s="66">
        <f t="shared" si="326"/>
        <v>0</v>
      </c>
      <c r="BF125" s="66">
        <f t="shared" si="326"/>
        <v>0</v>
      </c>
      <c r="BG125" s="66">
        <f t="shared" si="326"/>
        <v>0</v>
      </c>
      <c r="BH125" s="66">
        <f t="shared" si="326"/>
        <v>0</v>
      </c>
      <c r="BI125" s="66">
        <f t="shared" si="326"/>
        <v>0</v>
      </c>
      <c r="BJ125" s="66">
        <f t="shared" si="326"/>
        <v>0</v>
      </c>
      <c r="BK125" s="66">
        <f t="shared" si="326"/>
        <v>0</v>
      </c>
      <c r="BL125" s="66">
        <f t="shared" si="326"/>
        <v>0</v>
      </c>
      <c r="BM125" s="66">
        <f t="shared" si="326"/>
        <v>0</v>
      </c>
      <c r="BN125" s="66">
        <f t="shared" si="326"/>
        <v>0</v>
      </c>
      <c r="BO125" s="66">
        <f t="shared" si="326"/>
        <v>0</v>
      </c>
      <c r="BP125" s="66">
        <f t="shared" si="326"/>
        <v>0</v>
      </c>
      <c r="BQ125" s="66"/>
      <c r="BR125" s="66"/>
      <c r="BS125" s="66">
        <f t="shared" si="327"/>
        <v>0</v>
      </c>
      <c r="BT125" s="66">
        <f t="shared" si="328"/>
        <v>0</v>
      </c>
      <c r="BU125" s="22">
        <f t="shared" si="248"/>
        <v>0.97971187500000001</v>
      </c>
      <c r="BV125" s="66">
        <f t="shared" si="302"/>
        <v>78376950</v>
      </c>
      <c r="BW125" s="66"/>
      <c r="BX125" s="66"/>
      <c r="BY125" s="66"/>
      <c r="BZ125" s="66"/>
      <c r="CA125" s="66">
        <f>+'[6]MARZO 2016 ULTIMO'!$H$1027</f>
        <v>78376950</v>
      </c>
      <c r="CB125" s="66"/>
      <c r="CC125" s="66"/>
      <c r="CD125" s="66"/>
      <c r="CE125" s="66"/>
      <c r="CF125" s="66"/>
      <c r="CG125" s="66"/>
      <c r="CH125" s="66"/>
      <c r="CI125" s="66"/>
      <c r="CJ125" s="66"/>
      <c r="CK125" s="66"/>
      <c r="CL125" s="66"/>
      <c r="CM125" s="66"/>
      <c r="CN125" s="66"/>
      <c r="CO125" s="66"/>
      <c r="CP125" s="66"/>
      <c r="CQ125" s="22">
        <f t="shared" si="250"/>
        <v>2.028812499999999E-2</v>
      </c>
      <c r="CR125" s="66">
        <f t="shared" si="303"/>
        <v>1623050</v>
      </c>
      <c r="CS125" s="66">
        <f t="shared" si="329"/>
        <v>0</v>
      </c>
      <c r="CT125" s="66">
        <f t="shared" si="329"/>
        <v>0</v>
      </c>
      <c r="CU125" s="66">
        <f t="shared" si="329"/>
        <v>0</v>
      </c>
      <c r="CV125" s="66">
        <f t="shared" si="329"/>
        <v>0</v>
      </c>
      <c r="CW125" s="66">
        <f t="shared" si="329"/>
        <v>1623050</v>
      </c>
      <c r="CX125" s="66">
        <f t="shared" si="329"/>
        <v>0</v>
      </c>
      <c r="CY125" s="66">
        <f t="shared" si="329"/>
        <v>0</v>
      </c>
      <c r="CZ125" s="66">
        <f t="shared" si="330"/>
        <v>0</v>
      </c>
      <c r="DA125" s="66">
        <f t="shared" si="330"/>
        <v>0</v>
      </c>
      <c r="DB125" s="66">
        <f t="shared" si="330"/>
        <v>0</v>
      </c>
      <c r="DC125" s="66">
        <f t="shared" si="331"/>
        <v>0</v>
      </c>
      <c r="DD125" s="66">
        <f t="shared" si="331"/>
        <v>0</v>
      </c>
      <c r="DE125" s="66">
        <f t="shared" si="331"/>
        <v>0</v>
      </c>
      <c r="DF125" s="66">
        <f t="shared" si="332"/>
        <v>0</v>
      </c>
      <c r="DG125" s="66">
        <f t="shared" si="332"/>
        <v>0</v>
      </c>
      <c r="DH125" s="66">
        <f t="shared" si="332"/>
        <v>0</v>
      </c>
      <c r="DI125" s="66"/>
      <c r="DJ125" s="66">
        <f t="shared" si="333"/>
        <v>0</v>
      </c>
      <c r="DK125" s="66">
        <f t="shared" si="333"/>
        <v>0</v>
      </c>
      <c r="DL125" s="66">
        <f t="shared" si="333"/>
        <v>0</v>
      </c>
      <c r="DN125" s="5">
        <f t="shared" si="267"/>
        <v>80000000</v>
      </c>
      <c r="DO125" s="5">
        <f t="shared" si="268"/>
        <v>80000000</v>
      </c>
      <c r="DP125" s="5">
        <f t="shared" si="269"/>
        <v>80000000</v>
      </c>
    </row>
    <row r="126" spans="1:120" ht="47.25" customHeight="1" x14ac:dyDescent="0.25">
      <c r="A126" s="221"/>
      <c r="B126" s="71" t="s">
        <v>20</v>
      </c>
      <c r="C126" s="70" t="s">
        <v>19</v>
      </c>
      <c r="D126" s="69" t="s">
        <v>18</v>
      </c>
      <c r="E126" s="68">
        <v>510</v>
      </c>
      <c r="F126" s="67" t="s">
        <v>17</v>
      </c>
      <c r="G126" s="66">
        <f t="shared" si="281"/>
        <v>110000000</v>
      </c>
      <c r="H126" s="66"/>
      <c r="I126" s="66"/>
      <c r="J126" s="66"/>
      <c r="K126" s="66"/>
      <c r="L126" s="66">
        <v>110000000</v>
      </c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C126" s="22">
        <f t="shared" si="237"/>
        <v>0.78811480909090914</v>
      </c>
      <c r="AD126" s="66">
        <f t="shared" si="282"/>
        <v>86692629</v>
      </c>
      <c r="AE126" s="66"/>
      <c r="AF126" s="66"/>
      <c r="AG126" s="66"/>
      <c r="AH126" s="66"/>
      <c r="AI126" s="66">
        <f>+'[6]MARZO 2016 ULTIMO'!$O$1042</f>
        <v>86692629</v>
      </c>
      <c r="AJ126" s="66"/>
      <c r="AK126" s="66"/>
      <c r="AL126" s="66"/>
      <c r="AM126" s="66"/>
      <c r="AN126" s="66"/>
      <c r="AO126" s="66"/>
      <c r="AP126" s="66"/>
      <c r="AQ126" s="66"/>
      <c r="AR126" s="66"/>
      <c r="AS126" s="66"/>
      <c r="AT126" s="66"/>
      <c r="AU126" s="66"/>
      <c r="AV126" s="66"/>
      <c r="AW126" s="66"/>
      <c r="AX126" s="66"/>
      <c r="AY126" s="22">
        <f t="shared" si="239"/>
        <v>0.21188519090909086</v>
      </c>
      <c r="AZ126" s="66">
        <f t="shared" si="283"/>
        <v>23307371</v>
      </c>
      <c r="BA126" s="66">
        <f t="shared" si="324"/>
        <v>0</v>
      </c>
      <c r="BB126" s="66">
        <f t="shared" si="325"/>
        <v>0</v>
      </c>
      <c r="BC126" s="66">
        <f t="shared" si="325"/>
        <v>0</v>
      </c>
      <c r="BD126" s="66">
        <f t="shared" si="325"/>
        <v>0</v>
      </c>
      <c r="BE126" s="66">
        <f t="shared" si="326"/>
        <v>23307371</v>
      </c>
      <c r="BF126" s="66">
        <f t="shared" si="326"/>
        <v>0</v>
      </c>
      <c r="BG126" s="66">
        <f t="shared" si="326"/>
        <v>0</v>
      </c>
      <c r="BH126" s="66">
        <f t="shared" si="326"/>
        <v>0</v>
      </c>
      <c r="BI126" s="66">
        <f t="shared" si="326"/>
        <v>0</v>
      </c>
      <c r="BJ126" s="66">
        <f t="shared" si="326"/>
        <v>0</v>
      </c>
      <c r="BK126" s="66">
        <f t="shared" si="326"/>
        <v>0</v>
      </c>
      <c r="BL126" s="66">
        <f t="shared" si="326"/>
        <v>0</v>
      </c>
      <c r="BM126" s="66">
        <f t="shared" si="326"/>
        <v>0</v>
      </c>
      <c r="BN126" s="66">
        <f t="shared" si="326"/>
        <v>0</v>
      </c>
      <c r="BO126" s="66">
        <f t="shared" si="326"/>
        <v>0</v>
      </c>
      <c r="BP126" s="66">
        <f t="shared" si="326"/>
        <v>0</v>
      </c>
      <c r="BQ126" s="66"/>
      <c r="BR126" s="66"/>
      <c r="BS126" s="66">
        <f t="shared" si="327"/>
        <v>0</v>
      </c>
      <c r="BT126" s="66">
        <f t="shared" si="328"/>
        <v>0</v>
      </c>
      <c r="BU126" s="22">
        <f t="shared" si="248"/>
        <v>0.77678147272727271</v>
      </c>
      <c r="BV126" s="66">
        <f t="shared" si="302"/>
        <v>85445962</v>
      </c>
      <c r="BW126" s="66"/>
      <c r="BX126" s="66"/>
      <c r="BY126" s="66"/>
      <c r="BZ126" s="66"/>
      <c r="CA126" s="66">
        <f>+'[3]ABRIL 2016'!$H$1301</f>
        <v>85445962</v>
      </c>
      <c r="CB126" s="66"/>
      <c r="CC126" s="66"/>
      <c r="CD126" s="66"/>
      <c r="CE126" s="66"/>
      <c r="CF126" s="66"/>
      <c r="CG126" s="66"/>
      <c r="CH126" s="66"/>
      <c r="CI126" s="66"/>
      <c r="CJ126" s="66"/>
      <c r="CK126" s="66"/>
      <c r="CL126" s="66"/>
      <c r="CM126" s="66"/>
      <c r="CN126" s="66"/>
      <c r="CO126" s="66"/>
      <c r="CP126" s="66"/>
      <c r="CQ126" s="22">
        <f t="shared" si="250"/>
        <v>0.22321852727272729</v>
      </c>
      <c r="CR126" s="66">
        <f t="shared" si="303"/>
        <v>24554038</v>
      </c>
      <c r="CS126" s="66">
        <f t="shared" si="329"/>
        <v>0</v>
      </c>
      <c r="CT126" s="66">
        <f t="shared" si="329"/>
        <v>0</v>
      </c>
      <c r="CU126" s="66">
        <f t="shared" si="329"/>
        <v>0</v>
      </c>
      <c r="CV126" s="66">
        <f t="shared" si="329"/>
        <v>0</v>
      </c>
      <c r="CW126" s="66">
        <f t="shared" si="329"/>
        <v>24554038</v>
      </c>
      <c r="CX126" s="66">
        <f t="shared" si="329"/>
        <v>0</v>
      </c>
      <c r="CY126" s="66">
        <f t="shared" si="329"/>
        <v>0</v>
      </c>
      <c r="CZ126" s="66">
        <f t="shared" si="330"/>
        <v>0</v>
      </c>
      <c r="DA126" s="66">
        <f t="shared" si="330"/>
        <v>0</v>
      </c>
      <c r="DB126" s="66">
        <f t="shared" si="330"/>
        <v>0</v>
      </c>
      <c r="DC126" s="66">
        <f t="shared" si="331"/>
        <v>0</v>
      </c>
      <c r="DD126" s="66">
        <f t="shared" si="331"/>
        <v>0</v>
      </c>
      <c r="DE126" s="66">
        <f t="shared" si="331"/>
        <v>0</v>
      </c>
      <c r="DF126" s="66">
        <f t="shared" si="332"/>
        <v>0</v>
      </c>
      <c r="DG126" s="66">
        <f t="shared" si="332"/>
        <v>0</v>
      </c>
      <c r="DH126" s="66">
        <f t="shared" si="332"/>
        <v>0</v>
      </c>
      <c r="DI126" s="66"/>
      <c r="DJ126" s="66">
        <f t="shared" si="333"/>
        <v>0</v>
      </c>
      <c r="DK126" s="66">
        <f t="shared" si="333"/>
        <v>0</v>
      </c>
      <c r="DL126" s="66">
        <f t="shared" si="333"/>
        <v>0</v>
      </c>
      <c r="DN126" s="5">
        <f t="shared" si="267"/>
        <v>110000000</v>
      </c>
      <c r="DO126" s="5">
        <f t="shared" si="268"/>
        <v>110000000</v>
      </c>
      <c r="DP126" s="5">
        <f t="shared" si="269"/>
        <v>110000000</v>
      </c>
    </row>
    <row r="127" spans="1:120" ht="49.5" customHeight="1" x14ac:dyDescent="0.25">
      <c r="A127" s="222"/>
      <c r="B127" s="71" t="s">
        <v>16</v>
      </c>
      <c r="C127" s="70" t="s">
        <v>15</v>
      </c>
      <c r="D127" s="69" t="s">
        <v>14</v>
      </c>
      <c r="E127" s="68">
        <v>310</v>
      </c>
      <c r="F127" s="67" t="s">
        <v>13</v>
      </c>
      <c r="G127" s="66">
        <f t="shared" si="281"/>
        <v>270168096</v>
      </c>
      <c r="H127" s="66"/>
      <c r="I127" s="66"/>
      <c r="J127" s="66"/>
      <c r="K127" s="66"/>
      <c r="L127" s="66">
        <v>243168096</v>
      </c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>
        <f>25000000+2000000</f>
        <v>27000000</v>
      </c>
      <c r="AC127" s="22">
        <f t="shared" si="237"/>
        <v>0.49382730224371124</v>
      </c>
      <c r="AD127" s="66">
        <f t="shared" si="282"/>
        <v>133416382</v>
      </c>
      <c r="AE127" s="66"/>
      <c r="AF127" s="66"/>
      <c r="AG127" s="66"/>
      <c r="AH127" s="66"/>
      <c r="AI127" s="66">
        <f>+'[3]ABRIL 2016'!$O$279</f>
        <v>133416382</v>
      </c>
      <c r="AJ127" s="66"/>
      <c r="AK127" s="66"/>
      <c r="AL127" s="66"/>
      <c r="AM127" s="66"/>
      <c r="AN127" s="66"/>
      <c r="AO127" s="66"/>
      <c r="AP127" s="66"/>
      <c r="AQ127" s="66"/>
      <c r="AR127" s="66"/>
      <c r="AS127" s="66"/>
      <c r="AT127" s="66"/>
      <c r="AU127" s="66"/>
      <c r="AV127" s="66"/>
      <c r="AW127" s="66"/>
      <c r="AX127" s="66"/>
      <c r="AY127" s="22">
        <f t="shared" si="239"/>
        <v>0.50617269775628881</v>
      </c>
      <c r="AZ127" s="66">
        <f t="shared" si="283"/>
        <v>136751714</v>
      </c>
      <c r="BA127" s="66">
        <f t="shared" si="324"/>
        <v>0</v>
      </c>
      <c r="BB127" s="66">
        <f t="shared" si="325"/>
        <v>0</v>
      </c>
      <c r="BC127" s="66">
        <f t="shared" si="325"/>
        <v>0</v>
      </c>
      <c r="BD127" s="66">
        <f t="shared" si="325"/>
        <v>0</v>
      </c>
      <c r="BE127" s="66">
        <f t="shared" si="326"/>
        <v>109751714</v>
      </c>
      <c r="BF127" s="66">
        <f t="shared" si="326"/>
        <v>0</v>
      </c>
      <c r="BG127" s="66">
        <f t="shared" si="326"/>
        <v>0</v>
      </c>
      <c r="BH127" s="66">
        <f t="shared" si="326"/>
        <v>0</v>
      </c>
      <c r="BI127" s="66">
        <f t="shared" si="326"/>
        <v>0</v>
      </c>
      <c r="BJ127" s="66">
        <f t="shared" si="326"/>
        <v>0</v>
      </c>
      <c r="BK127" s="66">
        <f t="shared" si="326"/>
        <v>0</v>
      </c>
      <c r="BL127" s="66">
        <f t="shared" si="326"/>
        <v>0</v>
      </c>
      <c r="BM127" s="66">
        <f t="shared" si="326"/>
        <v>0</v>
      </c>
      <c r="BN127" s="66">
        <f t="shared" si="326"/>
        <v>0</v>
      </c>
      <c r="BO127" s="66">
        <f t="shared" si="326"/>
        <v>0</v>
      </c>
      <c r="BP127" s="66">
        <f t="shared" si="326"/>
        <v>0</v>
      </c>
      <c r="BQ127" s="66"/>
      <c r="BR127" s="66"/>
      <c r="BS127" s="66">
        <f t="shared" si="327"/>
        <v>0</v>
      </c>
      <c r="BT127" s="66">
        <f t="shared" si="328"/>
        <v>27000000</v>
      </c>
      <c r="BU127" s="22">
        <f t="shared" si="248"/>
        <v>0.1633446385912273</v>
      </c>
      <c r="BV127" s="66">
        <f t="shared" si="302"/>
        <v>44130510</v>
      </c>
      <c r="BW127" s="66"/>
      <c r="BX127" s="66"/>
      <c r="BY127" s="66"/>
      <c r="BZ127" s="66"/>
      <c r="CA127" s="66">
        <f>+'[1]MAYO 2016'!$H$336</f>
        <v>44130510</v>
      </c>
      <c r="CB127" s="66"/>
      <c r="CC127" s="66"/>
      <c r="CD127" s="66"/>
      <c r="CE127" s="66"/>
      <c r="CF127" s="66"/>
      <c r="CG127" s="66"/>
      <c r="CH127" s="66"/>
      <c r="CI127" s="66"/>
      <c r="CJ127" s="66"/>
      <c r="CK127" s="66"/>
      <c r="CL127" s="66"/>
      <c r="CM127" s="66"/>
      <c r="CN127" s="66"/>
      <c r="CO127" s="66"/>
      <c r="CP127" s="66"/>
      <c r="CQ127" s="22">
        <f t="shared" si="250"/>
        <v>0.83665536140877272</v>
      </c>
      <c r="CR127" s="66">
        <f t="shared" si="303"/>
        <v>226037586</v>
      </c>
      <c r="CS127" s="66">
        <f t="shared" si="329"/>
        <v>0</v>
      </c>
      <c r="CT127" s="66">
        <f t="shared" si="329"/>
        <v>0</v>
      </c>
      <c r="CU127" s="66">
        <f t="shared" si="329"/>
        <v>0</v>
      </c>
      <c r="CV127" s="66">
        <f t="shared" si="329"/>
        <v>0</v>
      </c>
      <c r="CW127" s="66">
        <f t="shared" si="329"/>
        <v>199037586</v>
      </c>
      <c r="CX127" s="66">
        <f t="shared" si="329"/>
        <v>0</v>
      </c>
      <c r="CY127" s="66">
        <f t="shared" si="329"/>
        <v>0</v>
      </c>
      <c r="CZ127" s="66">
        <f t="shared" si="330"/>
        <v>0</v>
      </c>
      <c r="DA127" s="66">
        <f t="shared" si="330"/>
        <v>0</v>
      </c>
      <c r="DB127" s="66">
        <f t="shared" si="330"/>
        <v>0</v>
      </c>
      <c r="DC127" s="66">
        <f t="shared" si="331"/>
        <v>0</v>
      </c>
      <c r="DD127" s="66">
        <f t="shared" si="331"/>
        <v>0</v>
      </c>
      <c r="DE127" s="66">
        <f t="shared" si="331"/>
        <v>0</v>
      </c>
      <c r="DF127" s="66">
        <f t="shared" si="332"/>
        <v>0</v>
      </c>
      <c r="DG127" s="66">
        <f t="shared" si="332"/>
        <v>0</v>
      </c>
      <c r="DH127" s="66">
        <f t="shared" si="332"/>
        <v>0</v>
      </c>
      <c r="DI127" s="66"/>
      <c r="DJ127" s="66">
        <f t="shared" si="333"/>
        <v>0</v>
      </c>
      <c r="DK127" s="66">
        <f t="shared" si="333"/>
        <v>0</v>
      </c>
      <c r="DL127" s="66">
        <f t="shared" si="333"/>
        <v>27000000</v>
      </c>
      <c r="DN127" s="5">
        <f t="shared" si="267"/>
        <v>270168096</v>
      </c>
      <c r="DO127" s="5">
        <f t="shared" si="268"/>
        <v>270168096</v>
      </c>
      <c r="DP127" s="5">
        <f t="shared" si="269"/>
        <v>270168096</v>
      </c>
    </row>
    <row r="128" spans="1:120" s="4" customFormat="1" ht="18.75" customHeight="1" thickBot="1" x14ac:dyDescent="0.3">
      <c r="A128" s="65"/>
      <c r="B128" s="227" t="s">
        <v>12</v>
      </c>
      <c r="C128" s="228"/>
      <c r="D128" s="229"/>
      <c r="E128" s="64"/>
      <c r="F128" s="63"/>
      <c r="G128" s="61">
        <f t="shared" ref="G128:AA128" si="334">SUM(G109:G127)</f>
        <v>12161858886</v>
      </c>
      <c r="H128" s="61">
        <f t="shared" si="334"/>
        <v>0</v>
      </c>
      <c r="I128" s="61">
        <f t="shared" si="334"/>
        <v>0</v>
      </c>
      <c r="J128" s="61">
        <f t="shared" si="334"/>
        <v>6845738942</v>
      </c>
      <c r="K128" s="61">
        <f t="shared" si="334"/>
        <v>171003327</v>
      </c>
      <c r="L128" s="61">
        <f t="shared" si="334"/>
        <v>630168096</v>
      </c>
      <c r="M128" s="61">
        <f t="shared" si="334"/>
        <v>0</v>
      </c>
      <c r="N128" s="61">
        <f t="shared" si="334"/>
        <v>54387</v>
      </c>
      <c r="O128" s="61">
        <f t="shared" si="334"/>
        <v>30665828</v>
      </c>
      <c r="P128" s="61">
        <f t="shared" si="334"/>
        <v>1940856</v>
      </c>
      <c r="Q128" s="61">
        <f t="shared" si="334"/>
        <v>3438802</v>
      </c>
      <c r="R128" s="61">
        <f t="shared" si="334"/>
        <v>345941457</v>
      </c>
      <c r="S128" s="61">
        <f t="shared" si="334"/>
        <v>0</v>
      </c>
      <c r="T128" s="61">
        <f t="shared" si="334"/>
        <v>390000000</v>
      </c>
      <c r="U128" s="61">
        <f t="shared" si="334"/>
        <v>485000000</v>
      </c>
      <c r="V128" s="61">
        <f t="shared" si="334"/>
        <v>0</v>
      </c>
      <c r="W128" s="61">
        <f t="shared" si="334"/>
        <v>0</v>
      </c>
      <c r="X128" s="61">
        <f t="shared" si="334"/>
        <v>0</v>
      </c>
      <c r="Y128" s="61">
        <f t="shared" si="334"/>
        <v>2700000000</v>
      </c>
      <c r="Z128" s="61">
        <f t="shared" si="334"/>
        <v>0</v>
      </c>
      <c r="AA128" s="61">
        <f t="shared" si="334"/>
        <v>557907191</v>
      </c>
      <c r="AC128" s="62">
        <f t="shared" si="237"/>
        <v>0.5951828123357491</v>
      </c>
      <c r="AD128" s="61">
        <f>SUM(AD109:AD127)</f>
        <v>7238529375</v>
      </c>
      <c r="AE128" s="61"/>
      <c r="AF128" s="61">
        <f t="shared" ref="AF128:AX128" si="335">SUM(AF109:AF127)</f>
        <v>0</v>
      </c>
      <c r="AG128" s="61">
        <f t="shared" si="335"/>
        <v>3296779573</v>
      </c>
      <c r="AH128" s="61">
        <f t="shared" si="335"/>
        <v>19256000</v>
      </c>
      <c r="AI128" s="61">
        <f t="shared" si="335"/>
        <v>409277011</v>
      </c>
      <c r="AJ128" s="61">
        <f t="shared" si="335"/>
        <v>0</v>
      </c>
      <c r="AK128" s="61">
        <f t="shared" si="335"/>
        <v>0</v>
      </c>
      <c r="AL128" s="61">
        <f t="shared" si="335"/>
        <v>0</v>
      </c>
      <c r="AM128" s="61">
        <f t="shared" si="335"/>
        <v>0</v>
      </c>
      <c r="AN128" s="61">
        <f t="shared" si="335"/>
        <v>0</v>
      </c>
      <c r="AO128" s="61">
        <f t="shared" si="335"/>
        <v>164856575</v>
      </c>
      <c r="AP128" s="61">
        <f t="shared" si="335"/>
        <v>0</v>
      </c>
      <c r="AQ128" s="61">
        <f t="shared" si="335"/>
        <v>120000000</v>
      </c>
      <c r="AR128" s="61">
        <f t="shared" si="335"/>
        <v>485000000</v>
      </c>
      <c r="AS128" s="61">
        <f t="shared" si="335"/>
        <v>0</v>
      </c>
      <c r="AT128" s="61">
        <f t="shared" si="335"/>
        <v>0</v>
      </c>
      <c r="AU128" s="61">
        <f t="shared" si="335"/>
        <v>0</v>
      </c>
      <c r="AV128" s="61">
        <f t="shared" si="335"/>
        <v>2700000000</v>
      </c>
      <c r="AW128" s="61">
        <f t="shared" si="335"/>
        <v>0</v>
      </c>
      <c r="AX128" s="61">
        <f t="shared" si="335"/>
        <v>43360216</v>
      </c>
      <c r="AY128" s="62">
        <f t="shared" si="239"/>
        <v>0.4048171876642509</v>
      </c>
      <c r="AZ128" s="61">
        <f>SUM(AZ109:AZ127)</f>
        <v>4923329511</v>
      </c>
      <c r="BA128" s="61"/>
      <c r="BB128" s="61">
        <f t="shared" ref="BB128:BT128" si="336">SUM(BB109:BB127)</f>
        <v>0</v>
      </c>
      <c r="BC128" s="61">
        <f t="shared" si="336"/>
        <v>3548959369</v>
      </c>
      <c r="BD128" s="61">
        <f t="shared" si="336"/>
        <v>151747327</v>
      </c>
      <c r="BE128" s="61">
        <f t="shared" si="336"/>
        <v>220891085</v>
      </c>
      <c r="BF128" s="61">
        <f t="shared" si="336"/>
        <v>0</v>
      </c>
      <c r="BG128" s="61">
        <f t="shared" si="336"/>
        <v>54387</v>
      </c>
      <c r="BH128" s="61">
        <f t="shared" si="336"/>
        <v>30665828</v>
      </c>
      <c r="BI128" s="61">
        <f t="shared" si="336"/>
        <v>1940856</v>
      </c>
      <c r="BJ128" s="61">
        <f t="shared" si="336"/>
        <v>3438802</v>
      </c>
      <c r="BK128" s="61">
        <f t="shared" si="336"/>
        <v>181084882</v>
      </c>
      <c r="BL128" s="61">
        <f t="shared" si="336"/>
        <v>0</v>
      </c>
      <c r="BM128" s="61">
        <f t="shared" si="336"/>
        <v>270000000</v>
      </c>
      <c r="BN128" s="61">
        <f t="shared" si="336"/>
        <v>0</v>
      </c>
      <c r="BO128" s="61">
        <f t="shared" si="336"/>
        <v>0</v>
      </c>
      <c r="BP128" s="61">
        <f t="shared" si="336"/>
        <v>0</v>
      </c>
      <c r="BQ128" s="61">
        <f t="shared" si="336"/>
        <v>0</v>
      </c>
      <c r="BR128" s="61">
        <f t="shared" si="336"/>
        <v>0</v>
      </c>
      <c r="BS128" s="61">
        <f t="shared" si="336"/>
        <v>0</v>
      </c>
      <c r="BT128" s="61">
        <f t="shared" si="336"/>
        <v>514546975</v>
      </c>
      <c r="BU128" s="62">
        <f t="shared" si="248"/>
        <v>0.2330980241238757</v>
      </c>
      <c r="BV128" s="61">
        <f t="shared" ref="BV128:CL128" si="337">SUM(BV109:BV127)</f>
        <v>2834905276</v>
      </c>
      <c r="BW128" s="61">
        <f t="shared" si="337"/>
        <v>0</v>
      </c>
      <c r="BX128" s="61">
        <f t="shared" si="337"/>
        <v>0</v>
      </c>
      <c r="BY128" s="61">
        <f t="shared" si="337"/>
        <v>1468416324</v>
      </c>
      <c r="BZ128" s="61">
        <f t="shared" si="337"/>
        <v>2900000</v>
      </c>
      <c r="CA128" s="61">
        <f t="shared" si="337"/>
        <v>310782955</v>
      </c>
      <c r="CB128" s="61">
        <f t="shared" si="337"/>
        <v>0</v>
      </c>
      <c r="CC128" s="61">
        <f t="shared" si="337"/>
        <v>0</v>
      </c>
      <c r="CD128" s="61">
        <f t="shared" si="337"/>
        <v>0</v>
      </c>
      <c r="CE128" s="61">
        <f t="shared" si="337"/>
        <v>0</v>
      </c>
      <c r="CF128" s="61">
        <f t="shared" si="337"/>
        <v>0</v>
      </c>
      <c r="CG128" s="61">
        <f t="shared" si="337"/>
        <v>94856575</v>
      </c>
      <c r="CH128" s="61">
        <f t="shared" si="337"/>
        <v>0</v>
      </c>
      <c r="CI128" s="61">
        <f t="shared" si="337"/>
        <v>109858510</v>
      </c>
      <c r="CJ128" s="61">
        <f t="shared" si="337"/>
        <v>359172189</v>
      </c>
      <c r="CK128" s="61">
        <f t="shared" si="337"/>
        <v>0</v>
      </c>
      <c r="CL128" s="61">
        <f t="shared" si="337"/>
        <v>0</v>
      </c>
      <c r="CM128" s="61"/>
      <c r="CN128" s="61">
        <f>SUM(CN109:CN127)</f>
        <v>452887249</v>
      </c>
      <c r="CO128" s="61">
        <f>SUM(CO109:CO127)</f>
        <v>0</v>
      </c>
      <c r="CP128" s="61">
        <f>SUM(CP109:CP127)</f>
        <v>36031474</v>
      </c>
      <c r="CQ128" s="62">
        <f t="shared" si="250"/>
        <v>0.7669019758761243</v>
      </c>
      <c r="CR128" s="61">
        <f t="shared" ref="CR128:DL128" si="338">SUM(CR109:CR127)</f>
        <v>9326953610</v>
      </c>
      <c r="CS128" s="61">
        <f t="shared" si="338"/>
        <v>0</v>
      </c>
      <c r="CT128" s="61">
        <f t="shared" si="338"/>
        <v>0</v>
      </c>
      <c r="CU128" s="61">
        <f t="shared" si="338"/>
        <v>5377322618</v>
      </c>
      <c r="CV128" s="61">
        <f t="shared" si="338"/>
        <v>168103327</v>
      </c>
      <c r="CW128" s="61">
        <f t="shared" si="338"/>
        <v>319385141</v>
      </c>
      <c r="CX128" s="61">
        <f t="shared" si="338"/>
        <v>0</v>
      </c>
      <c r="CY128" s="61">
        <f t="shared" si="338"/>
        <v>54387</v>
      </c>
      <c r="CZ128" s="61">
        <f t="shared" si="338"/>
        <v>30665828</v>
      </c>
      <c r="DA128" s="61">
        <f t="shared" si="338"/>
        <v>1940856</v>
      </c>
      <c r="DB128" s="61">
        <f t="shared" si="338"/>
        <v>3438802</v>
      </c>
      <c r="DC128" s="61">
        <f t="shared" si="338"/>
        <v>251084882</v>
      </c>
      <c r="DD128" s="61">
        <f t="shared" si="338"/>
        <v>0</v>
      </c>
      <c r="DE128" s="61">
        <f t="shared" si="338"/>
        <v>280141490</v>
      </c>
      <c r="DF128" s="61">
        <f t="shared" si="338"/>
        <v>125827811</v>
      </c>
      <c r="DG128" s="61">
        <f t="shared" si="338"/>
        <v>0</v>
      </c>
      <c r="DH128" s="61">
        <f t="shared" si="338"/>
        <v>0</v>
      </c>
      <c r="DI128" s="61">
        <f t="shared" si="338"/>
        <v>0</v>
      </c>
      <c r="DJ128" s="61">
        <f t="shared" si="338"/>
        <v>2247112751</v>
      </c>
      <c r="DK128" s="61">
        <f t="shared" si="338"/>
        <v>0</v>
      </c>
      <c r="DL128" s="61">
        <f t="shared" si="338"/>
        <v>521875717</v>
      </c>
      <c r="DN128" s="5">
        <f t="shared" si="267"/>
        <v>12161858886</v>
      </c>
      <c r="DO128" s="5">
        <f t="shared" si="268"/>
        <v>12161858886</v>
      </c>
      <c r="DP128" s="5">
        <f t="shared" si="269"/>
        <v>12161858886</v>
      </c>
    </row>
    <row r="129" spans="3:120" ht="5.25" customHeight="1" thickTop="1" x14ac:dyDescent="0.25">
      <c r="C129" s="60"/>
      <c r="D129" s="60"/>
      <c r="E129" s="60"/>
      <c r="F129" s="60"/>
      <c r="G129" s="58"/>
      <c r="H129" s="58"/>
      <c r="I129" s="58"/>
      <c r="J129" s="59"/>
      <c r="K129" s="58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C129" s="55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5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5"/>
      <c r="BV129" s="56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5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J129" s="52"/>
      <c r="DK129" s="52"/>
      <c r="DL129" s="52"/>
      <c r="DN129" s="5">
        <f t="shared" si="267"/>
        <v>0</v>
      </c>
      <c r="DO129" s="5">
        <f t="shared" si="268"/>
        <v>0</v>
      </c>
      <c r="DP129" s="5">
        <f t="shared" si="269"/>
        <v>0</v>
      </c>
    </row>
    <row r="130" spans="3:120" ht="19.5" customHeight="1" x14ac:dyDescent="0.25">
      <c r="C130" s="230" t="s">
        <v>11</v>
      </c>
      <c r="D130" s="231"/>
      <c r="E130" s="232"/>
      <c r="F130" s="54"/>
      <c r="G130" s="52">
        <f t="shared" ref="G130:AA130" si="339">G20+G58+G91+G108+G128</f>
        <v>21946325104</v>
      </c>
      <c r="H130" s="52">
        <f t="shared" si="339"/>
        <v>0</v>
      </c>
      <c r="I130" s="52">
        <f t="shared" si="339"/>
        <v>200000000</v>
      </c>
      <c r="J130" s="52">
        <f t="shared" si="339"/>
        <v>8727003733</v>
      </c>
      <c r="K130" s="52">
        <f t="shared" si="339"/>
        <v>171003327</v>
      </c>
      <c r="L130" s="52">
        <f t="shared" si="339"/>
        <v>2601016897</v>
      </c>
      <c r="M130" s="52">
        <f t="shared" si="339"/>
        <v>138372986</v>
      </c>
      <c r="N130" s="52">
        <f t="shared" si="339"/>
        <v>54387</v>
      </c>
      <c r="O130" s="52">
        <f t="shared" si="339"/>
        <v>30665828</v>
      </c>
      <c r="P130" s="52">
        <f t="shared" si="339"/>
        <v>1940856</v>
      </c>
      <c r="Q130" s="52">
        <f t="shared" si="339"/>
        <v>3438802</v>
      </c>
      <c r="R130" s="52">
        <f t="shared" si="339"/>
        <v>345941457</v>
      </c>
      <c r="S130" s="52">
        <f t="shared" si="339"/>
        <v>1544000000</v>
      </c>
      <c r="T130" s="52">
        <f t="shared" si="339"/>
        <v>1142029623</v>
      </c>
      <c r="U130" s="52">
        <f t="shared" si="339"/>
        <v>486796640</v>
      </c>
      <c r="V130" s="52">
        <f t="shared" si="339"/>
        <v>1104833768</v>
      </c>
      <c r="W130" s="52">
        <f t="shared" si="339"/>
        <v>1262551657</v>
      </c>
      <c r="X130" s="52">
        <f t="shared" si="339"/>
        <v>11169156</v>
      </c>
      <c r="Y130" s="52">
        <f t="shared" si="339"/>
        <v>2700000000</v>
      </c>
      <c r="Z130" s="52">
        <f t="shared" si="339"/>
        <v>204741836</v>
      </c>
      <c r="AA130" s="52">
        <f t="shared" si="339"/>
        <v>1270764151</v>
      </c>
      <c r="AC130" s="53">
        <f>+AD130/G130</f>
        <v>0.62930444015352627</v>
      </c>
      <c r="AD130" s="52">
        <f>AD20+AD58+AD91+AD108+AD128</f>
        <v>13810919833</v>
      </c>
      <c r="AE130" s="52"/>
      <c r="AF130" s="52">
        <f t="shared" ref="AF130:AX130" si="340">AF20+AF58+AF91+AF108+AF128</f>
        <v>200000000</v>
      </c>
      <c r="AG130" s="52">
        <f t="shared" si="340"/>
        <v>4233348937</v>
      </c>
      <c r="AH130" s="52">
        <f t="shared" si="340"/>
        <v>19256000</v>
      </c>
      <c r="AI130" s="52">
        <f t="shared" si="340"/>
        <v>1920358177</v>
      </c>
      <c r="AJ130" s="52">
        <f t="shared" si="340"/>
        <v>38217031</v>
      </c>
      <c r="AK130" s="52">
        <f t="shared" si="340"/>
        <v>0</v>
      </c>
      <c r="AL130" s="52">
        <f t="shared" si="340"/>
        <v>0</v>
      </c>
      <c r="AM130" s="52">
        <f t="shared" si="340"/>
        <v>0</v>
      </c>
      <c r="AN130" s="52">
        <f t="shared" si="340"/>
        <v>0</v>
      </c>
      <c r="AO130" s="52">
        <f t="shared" si="340"/>
        <v>164856575</v>
      </c>
      <c r="AP130" s="52">
        <f t="shared" si="340"/>
        <v>1446908655</v>
      </c>
      <c r="AQ130" s="52">
        <f t="shared" si="340"/>
        <v>645126807</v>
      </c>
      <c r="AR130" s="52">
        <f t="shared" si="340"/>
        <v>486796640</v>
      </c>
      <c r="AS130" s="52">
        <f t="shared" si="340"/>
        <v>737563106</v>
      </c>
      <c r="AT130" s="52">
        <f t="shared" si="340"/>
        <v>763881429</v>
      </c>
      <c r="AU130" s="52">
        <f t="shared" si="340"/>
        <v>0</v>
      </c>
      <c r="AV130" s="52">
        <f t="shared" si="340"/>
        <v>2700000000</v>
      </c>
      <c r="AW130" s="52">
        <f t="shared" si="340"/>
        <v>13770298</v>
      </c>
      <c r="AX130" s="52">
        <f t="shared" si="340"/>
        <v>440836178</v>
      </c>
      <c r="AY130" s="14">
        <f>1-AC130</f>
        <v>0.37069555984647373</v>
      </c>
      <c r="AZ130" s="52">
        <f t="shared" ref="AZ130:BT130" si="341">AZ20+AZ58+AZ91+AZ108+AZ128</f>
        <v>8135405271</v>
      </c>
      <c r="BA130" s="52">
        <f t="shared" si="341"/>
        <v>0</v>
      </c>
      <c r="BB130" s="52">
        <f t="shared" si="341"/>
        <v>0</v>
      </c>
      <c r="BC130" s="52">
        <f t="shared" si="341"/>
        <v>4493654796</v>
      </c>
      <c r="BD130" s="52">
        <f t="shared" si="341"/>
        <v>151747327</v>
      </c>
      <c r="BE130" s="52">
        <f t="shared" si="341"/>
        <v>680658720</v>
      </c>
      <c r="BF130" s="52">
        <f t="shared" si="341"/>
        <v>100155955</v>
      </c>
      <c r="BG130" s="52">
        <f t="shared" si="341"/>
        <v>54387</v>
      </c>
      <c r="BH130" s="52">
        <f t="shared" si="341"/>
        <v>30665828</v>
      </c>
      <c r="BI130" s="52">
        <f t="shared" si="341"/>
        <v>1940856</v>
      </c>
      <c r="BJ130" s="52">
        <f t="shared" si="341"/>
        <v>3438802</v>
      </c>
      <c r="BK130" s="52">
        <f t="shared" si="341"/>
        <v>181084882</v>
      </c>
      <c r="BL130" s="52">
        <f t="shared" si="341"/>
        <v>97091345</v>
      </c>
      <c r="BM130" s="52">
        <f t="shared" si="341"/>
        <v>496902816</v>
      </c>
      <c r="BN130" s="52">
        <f t="shared" si="341"/>
        <v>0</v>
      </c>
      <c r="BO130" s="52">
        <f t="shared" si="341"/>
        <v>367270662</v>
      </c>
      <c r="BP130" s="52">
        <f t="shared" si="341"/>
        <v>498670228</v>
      </c>
      <c r="BQ130" s="52">
        <f t="shared" si="341"/>
        <v>11169156</v>
      </c>
      <c r="BR130" s="52">
        <f t="shared" si="341"/>
        <v>0</v>
      </c>
      <c r="BS130" s="52">
        <f t="shared" si="341"/>
        <v>190971538</v>
      </c>
      <c r="BT130" s="52">
        <f t="shared" si="341"/>
        <v>829927973</v>
      </c>
      <c r="BU130" s="14">
        <f>+BV130/G130</f>
        <v>0.37297690092579977</v>
      </c>
      <c r="BV130" s="52">
        <f t="shared" ref="BV130:CP130" si="342">BV20+BV58+BV91+BV108+BV128</f>
        <v>8185472324</v>
      </c>
      <c r="BW130" s="52">
        <f t="shared" si="342"/>
        <v>0</v>
      </c>
      <c r="BX130" s="52">
        <f t="shared" si="342"/>
        <v>192408143</v>
      </c>
      <c r="BY130" s="52">
        <f t="shared" si="342"/>
        <v>2274897571</v>
      </c>
      <c r="BZ130" s="52">
        <f t="shared" si="342"/>
        <v>2900000</v>
      </c>
      <c r="CA130" s="52">
        <f t="shared" si="342"/>
        <v>1679695412</v>
      </c>
      <c r="CB130" s="52">
        <f t="shared" si="342"/>
        <v>37717031</v>
      </c>
      <c r="CC130" s="52">
        <f t="shared" si="342"/>
        <v>0</v>
      </c>
      <c r="CD130" s="52">
        <f t="shared" si="342"/>
        <v>0</v>
      </c>
      <c r="CE130" s="52">
        <f t="shared" si="342"/>
        <v>0</v>
      </c>
      <c r="CF130" s="52">
        <f t="shared" si="342"/>
        <v>0</v>
      </c>
      <c r="CG130" s="52">
        <f t="shared" si="342"/>
        <v>94856575</v>
      </c>
      <c r="CH130" s="52">
        <f t="shared" si="342"/>
        <v>846386603</v>
      </c>
      <c r="CI130" s="52">
        <f t="shared" si="342"/>
        <v>510961437</v>
      </c>
      <c r="CJ130" s="52">
        <f t="shared" si="342"/>
        <v>360968829</v>
      </c>
      <c r="CK130" s="52">
        <f t="shared" si="342"/>
        <v>643692401</v>
      </c>
      <c r="CL130" s="52">
        <f t="shared" si="342"/>
        <v>661802797</v>
      </c>
      <c r="CM130" s="52">
        <f t="shared" si="342"/>
        <v>0</v>
      </c>
      <c r="CN130" s="52">
        <f t="shared" si="342"/>
        <v>452887249</v>
      </c>
      <c r="CO130" s="52">
        <f t="shared" si="342"/>
        <v>13770298</v>
      </c>
      <c r="CP130" s="52">
        <f t="shared" si="342"/>
        <v>412527978</v>
      </c>
      <c r="CQ130" s="22">
        <f>1-BU130</f>
        <v>0.62702309907420029</v>
      </c>
      <c r="CR130" s="52">
        <f t="shared" ref="CR130:DL130" si="343">CR20+CR58+CR91+CR108+CR128</f>
        <v>13760852780</v>
      </c>
      <c r="CS130" s="52">
        <f t="shared" si="343"/>
        <v>0</v>
      </c>
      <c r="CT130" s="52">
        <f t="shared" si="343"/>
        <v>7591857</v>
      </c>
      <c r="CU130" s="52">
        <f t="shared" si="343"/>
        <v>6452106162</v>
      </c>
      <c r="CV130" s="52">
        <f t="shared" si="343"/>
        <v>168103327</v>
      </c>
      <c r="CW130" s="52">
        <f t="shared" si="343"/>
        <v>921321485</v>
      </c>
      <c r="CX130" s="52">
        <f t="shared" si="343"/>
        <v>100655955</v>
      </c>
      <c r="CY130" s="52">
        <f t="shared" si="343"/>
        <v>54387</v>
      </c>
      <c r="CZ130" s="52">
        <f t="shared" si="343"/>
        <v>30665828</v>
      </c>
      <c r="DA130" s="52">
        <f t="shared" si="343"/>
        <v>1940856</v>
      </c>
      <c r="DB130" s="52">
        <f t="shared" si="343"/>
        <v>3438802</v>
      </c>
      <c r="DC130" s="52">
        <f t="shared" si="343"/>
        <v>251084882</v>
      </c>
      <c r="DD130" s="52">
        <f t="shared" si="343"/>
        <v>697613397</v>
      </c>
      <c r="DE130" s="52">
        <f t="shared" si="343"/>
        <v>631068186</v>
      </c>
      <c r="DF130" s="52">
        <f t="shared" si="343"/>
        <v>125827811</v>
      </c>
      <c r="DG130" s="52">
        <f t="shared" si="343"/>
        <v>461141367</v>
      </c>
      <c r="DH130" s="52">
        <f t="shared" si="343"/>
        <v>600748860</v>
      </c>
      <c r="DI130" s="52">
        <f t="shared" si="343"/>
        <v>11169156</v>
      </c>
      <c r="DJ130" s="52">
        <f t="shared" si="343"/>
        <v>2247112751</v>
      </c>
      <c r="DK130" s="52">
        <f t="shared" si="343"/>
        <v>190971538</v>
      </c>
      <c r="DL130" s="52">
        <f t="shared" si="343"/>
        <v>858236173</v>
      </c>
      <c r="DN130" s="5">
        <f t="shared" si="267"/>
        <v>21946325104</v>
      </c>
      <c r="DO130" s="5">
        <f t="shared" si="268"/>
        <v>21946325104</v>
      </c>
      <c r="DP130" s="5">
        <f t="shared" si="269"/>
        <v>21946325104</v>
      </c>
    </row>
    <row r="131" spans="3:120" ht="5.25" customHeight="1" x14ac:dyDescent="0.25">
      <c r="C131" s="51"/>
      <c r="D131" s="51"/>
      <c r="E131" s="50"/>
      <c r="F131" s="50"/>
      <c r="G131" s="48"/>
      <c r="H131" s="48"/>
      <c r="I131" s="48"/>
      <c r="J131" s="49"/>
      <c r="K131" s="48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C131" s="38"/>
      <c r="AD131" s="43"/>
      <c r="AE131" s="43"/>
      <c r="AF131" s="43"/>
      <c r="AG131" s="43"/>
      <c r="AH131" s="43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38"/>
      <c r="AZ131" s="43"/>
      <c r="BA131" s="43"/>
      <c r="BB131" s="43"/>
      <c r="BC131" s="43"/>
      <c r="BD131" s="43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38"/>
      <c r="BV131" s="47"/>
      <c r="BW131" s="46"/>
      <c r="BX131" s="46"/>
      <c r="BY131" s="46"/>
      <c r="BZ131" s="46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22"/>
      <c r="CR131" s="44"/>
      <c r="CS131" s="43"/>
      <c r="CT131" s="43"/>
      <c r="CU131" s="43"/>
      <c r="CV131" s="43"/>
      <c r="CW131" s="42"/>
      <c r="CX131" s="42"/>
      <c r="CY131" s="42"/>
      <c r="CZ131" s="42"/>
      <c r="DA131" s="42"/>
      <c r="DB131" s="42"/>
      <c r="DC131" s="42"/>
      <c r="DD131" s="42"/>
      <c r="DE131" s="42"/>
      <c r="DF131" s="42"/>
      <c r="DG131" s="42"/>
      <c r="DH131" s="42"/>
      <c r="DI131" s="42"/>
      <c r="DJ131" s="42"/>
      <c r="DK131" s="42"/>
      <c r="DL131" s="42"/>
      <c r="DN131" s="5">
        <f t="shared" si="267"/>
        <v>0</v>
      </c>
      <c r="DO131" s="5">
        <f t="shared" si="268"/>
        <v>0</v>
      </c>
      <c r="DP131" s="5">
        <f t="shared" si="269"/>
        <v>0</v>
      </c>
    </row>
    <row r="132" spans="3:120" ht="16.5" customHeight="1" x14ac:dyDescent="0.25">
      <c r="C132" s="41"/>
      <c r="D132" s="31" t="s">
        <v>10</v>
      </c>
      <c r="E132" s="38">
        <v>111</v>
      </c>
      <c r="F132" s="28"/>
      <c r="G132" s="24">
        <f>SUMIF($E$4:$E$127,"111",$G$4:$G$127)</f>
        <v>4044201186</v>
      </c>
      <c r="H132" s="24">
        <f>SUMIF($E$4:$E$127,"111",$H$4:$H$127)</f>
        <v>0</v>
      </c>
      <c r="I132" s="29">
        <f>SUMIF($E$4:$E$128,"111",$I$4:$I$128)</f>
        <v>0</v>
      </c>
      <c r="J132" s="29">
        <f>SUMIF($E$4:$E$128,"111",$J$4:$J$128)</f>
        <v>3247003733</v>
      </c>
      <c r="K132" s="24">
        <f>SUMIF($E$4:$E$127,"111",$K$4:$K$127)</f>
        <v>171003327</v>
      </c>
      <c r="L132" s="28">
        <f>SUMIF($E$4:$E$128,"111",$L$4:$L$128)</f>
        <v>0</v>
      </c>
      <c r="M132" s="28">
        <f>SUMIF($E$4:$E$127,"111",$M$4:$M$127)</f>
        <v>0</v>
      </c>
      <c r="N132" s="28">
        <f>SUMIF($E$4:$E$127,"111",$N$4:$N$127)</f>
        <v>54387</v>
      </c>
      <c r="O132" s="28">
        <f>SUMIF($E$4:$E$127,"111",$O$4:$O$127)</f>
        <v>30665828</v>
      </c>
      <c r="P132" s="28">
        <f>SUMIF($E$4:$E$127,"111",$P$4:$P$127)</f>
        <v>1940856</v>
      </c>
      <c r="Q132" s="28">
        <f>SUMIF($E$4:$E$127,"111",$Q$4:$Q$127)</f>
        <v>3438802</v>
      </c>
      <c r="R132" s="28">
        <f>SUMIF($E$4:$E$127,"111",$R$4:$R$127)</f>
        <v>250509069</v>
      </c>
      <c r="S132" s="28">
        <f>SUMIF($E$4:$E$127,"111",$S$4:$S$127)</f>
        <v>0</v>
      </c>
      <c r="T132" s="28">
        <f>SUMIF($E$4:$E$127,"111",$T$4:$T$127)</f>
        <v>0</v>
      </c>
      <c r="U132" s="28">
        <f>SUMIF($E$4:$E$127,"111",$U$4:$U$127)</f>
        <v>0</v>
      </c>
      <c r="V132" s="28">
        <f>SUMIF($E$4:$E$127,"111",$V$4:$V$127)</f>
        <v>0</v>
      </c>
      <c r="W132" s="28">
        <f>SUMIF($E$4:$E$127,"111",$W$4:$W$127)</f>
        <v>0</v>
      </c>
      <c r="X132" s="28"/>
      <c r="Y132" s="28">
        <f>SUMIF($E$4:$E$127,"111",$Y$4:$Y$127)</f>
        <v>0</v>
      </c>
      <c r="Z132" s="28">
        <f>SUMIF($E$4:$E$127,"111",$Z$4:$Z$127)</f>
        <v>0</v>
      </c>
      <c r="AA132" s="28">
        <f>SUMIF($E$4:$E$127,"111",$AA$4:$AA$127)</f>
        <v>339585184</v>
      </c>
      <c r="AC132" s="27">
        <f t="shared" ref="AC132:AC141" si="344">+AD132/G132</f>
        <v>0.47506376998525512</v>
      </c>
      <c r="AD132" s="21">
        <f t="shared" ref="AD132:AD138" si="345">SUM(AF132:AX132)</f>
        <v>1921253462</v>
      </c>
      <c r="AE132" s="24">
        <f>SUMIF($E$4:$E$127,"111",$AE$4:$AE$127)</f>
        <v>0</v>
      </c>
      <c r="AF132" s="24">
        <f>SUMIF($E$4:$E$127,"111",$AF$4:$AF$127)</f>
        <v>0</v>
      </c>
      <c r="AG132" s="24">
        <f>SUMIF($E$4:$E$127,"111",$AG$4:$AG$127)</f>
        <v>1819802887</v>
      </c>
      <c r="AH132" s="24">
        <f>SUMIF($E$4:$E$127,"111",$AH$4:$AH$127)</f>
        <v>19256000</v>
      </c>
      <c r="AI132" s="24">
        <f>SUMIF($E$4:$E$127,"111",$AI$4:$AI$127)</f>
        <v>0</v>
      </c>
      <c r="AJ132" s="24">
        <f>SUMIF($E$4:$E$127,"111",$AJ$4:$AJ$127)</f>
        <v>0</v>
      </c>
      <c r="AK132" s="24">
        <f>SUMIF($E$4:$E$127,"111",$AK$4:$AK$127)</f>
        <v>0</v>
      </c>
      <c r="AL132" s="24">
        <f>SUMIF($E$4:$E$127,"111",$AL$4:$AL$127)</f>
        <v>0</v>
      </c>
      <c r="AM132" s="24">
        <f>SUMIF($E$4:$E$127,"111",$AM$4:$AM$127)</f>
        <v>0</v>
      </c>
      <c r="AN132" s="24">
        <f>SUMIF($E$4:$E$127,"111",$AN$4:$AN$127)</f>
        <v>0</v>
      </c>
      <c r="AO132" s="24">
        <f>SUMIF($E$4:$E$127,"111",$AO$4:$AO$127)</f>
        <v>79856575</v>
      </c>
      <c r="AP132" s="24">
        <f>SUMIF($E$4:$E$127,"111",$AP$4:$AP$127)</f>
        <v>0</v>
      </c>
      <c r="AQ132" s="24">
        <f>SUMIF($E$4:$E$127,"111",$AQ$4:$AQ$127)</f>
        <v>0</v>
      </c>
      <c r="AR132" s="24">
        <f>SUMIF($E$4:$E$127,"111",$AR$4:$AR$127)</f>
        <v>0</v>
      </c>
      <c r="AS132" s="24">
        <f>SUMIF($E$4:$E$127,"111",$AS$4:$AS$127)</f>
        <v>0</v>
      </c>
      <c r="AT132" s="24">
        <f>SUMIF($E$4:$E$127,"111",$AS$4:$AS$127)</f>
        <v>0</v>
      </c>
      <c r="AU132" s="24">
        <f>SUMIF($E$4:$E$127,"111",$AU$4:$AU$127)</f>
        <v>0</v>
      </c>
      <c r="AV132" s="24">
        <f>SUMIF($E$4:$E$127,"111",$AV$4:$AV$127)</f>
        <v>0</v>
      </c>
      <c r="AW132" s="24">
        <f>SUMIF($E$4:$E$127,"111",$AW$4:$AW$127)</f>
        <v>0</v>
      </c>
      <c r="AX132" s="24">
        <f>SUMIF($E$4:$E$127,"111",$AX$4:$AX$127)</f>
        <v>2338000</v>
      </c>
      <c r="AY132" s="14">
        <f t="shared" ref="AY132:AY141" si="346">1-AC132</f>
        <v>0.52493623001474488</v>
      </c>
      <c r="AZ132" s="21">
        <f t="shared" ref="AZ132:AZ138" si="347">SUM(BA132:BT132)</f>
        <v>2122947724</v>
      </c>
      <c r="BA132" s="20">
        <f>SUMIF($E$4:$E$127,"111",$BA$4:$BA$127)</f>
        <v>0</v>
      </c>
      <c r="BB132" s="20">
        <f>SUMIF($E$4:$E$127,"111",$BB$4:$BB$127)</f>
        <v>0</v>
      </c>
      <c r="BC132" s="20">
        <f>SUMIF($E$4:$E$127,"111",$BC$4:$BC$127)</f>
        <v>1427200846</v>
      </c>
      <c r="BD132" s="20">
        <f>SUMIF($E$4:$E$127,"111",$BD$4:$BD$127)</f>
        <v>151747327</v>
      </c>
      <c r="BE132" s="20">
        <f>SUMIF($E$4:$E$127,"111",$BE$4:$BE$127)</f>
        <v>0</v>
      </c>
      <c r="BF132" s="20">
        <f>SUMIF($E$4:$E$127,"111",$BF$4:$BF$127)</f>
        <v>0</v>
      </c>
      <c r="BG132" s="20">
        <f>SUMIF($E$4:$E$127,"111",$BG$4:$BG$127)</f>
        <v>54387</v>
      </c>
      <c r="BH132" s="20">
        <f>SUMIF($E$4:$E$128,"111",$BH$4:$BH$128)</f>
        <v>30665828</v>
      </c>
      <c r="BI132" s="20">
        <f>SUMIF($E$4:$E$127,"111",$BI$4:$BI$127)</f>
        <v>1940856</v>
      </c>
      <c r="BJ132" s="20">
        <f>SUMIF($E$4:$E$127,"111",$BJ$4:$BJ$127)</f>
        <v>3438802</v>
      </c>
      <c r="BK132" s="20">
        <f>SUMIF($E$4:$E$127,"111",$BK$4:$BK$127)</f>
        <v>170652494</v>
      </c>
      <c r="BL132" s="20">
        <f>SUMIF($E$4:$E$127,"111",$BL$4:$BL$127)</f>
        <v>0</v>
      </c>
      <c r="BM132" s="20">
        <f>SUMIF($E$4:$E$127,"111",$BM$4:$BM$127)</f>
        <v>0</v>
      </c>
      <c r="BN132" s="20">
        <f>SUMIF($E$4:$E$127,"111",$BN$4:$BN$127)</f>
        <v>0</v>
      </c>
      <c r="BO132" s="20">
        <f>SUMIF($E$4:$E$127,"111",$BO$4:$BO$127)</f>
        <v>0</v>
      </c>
      <c r="BP132" s="20">
        <f>SUMIF($E$4:$E$127,"111",$BP$4:$BP$127)</f>
        <v>0</v>
      </c>
      <c r="BQ132" s="20"/>
      <c r="BR132" s="20">
        <f>SUMIF($E$4:$E$127,"111",$BR$4:$BR$127)</f>
        <v>0</v>
      </c>
      <c r="BS132" s="20">
        <f>SUMIF($E$4:$E$127,"111",$BS$4:$BS$127)</f>
        <v>0</v>
      </c>
      <c r="BT132" s="26">
        <f>SUMIF($E$4:$E$127,"111",$BT$4:$BT$127)</f>
        <v>337247184</v>
      </c>
      <c r="BU132" s="25">
        <f t="shared" ref="BU132:BU141" si="348">+BV132/G132</f>
        <v>0.18503479218355581</v>
      </c>
      <c r="BV132" s="39">
        <f t="shared" ref="BV132:BV137" si="349">SUM(BX132:CP132)</f>
        <v>748317926</v>
      </c>
      <c r="BW132" s="24">
        <f>SUMIF($E$4:$E$127,"111",$BW$4:$BW$127)</f>
        <v>0</v>
      </c>
      <c r="BX132" s="24">
        <f>SUMIF($E$4:$E$127,"111",$BX$4:$BX$127)</f>
        <v>0</v>
      </c>
      <c r="BY132" s="24">
        <f>SUMIF($E$4:$E$127,"111",$BY$4:$BY$127)</f>
        <v>663223351</v>
      </c>
      <c r="BZ132" s="24">
        <f>SUMIF($E$4:$E$127,"111",$BZ$4:$BZ$127)</f>
        <v>2900000</v>
      </c>
      <c r="CA132" s="24">
        <f>SUMIF($E$4:$E$127,"111",$CA$4:$CA$127)</f>
        <v>0</v>
      </c>
      <c r="CB132" s="24">
        <f>SUMIF($E$4:$E$127,"111",$CB$4:$CB$127)</f>
        <v>0</v>
      </c>
      <c r="CC132" s="24">
        <f>SUMIF($E$4:$E$127,"111",$CC$4:$CC$127)</f>
        <v>0</v>
      </c>
      <c r="CD132" s="24">
        <f>SUMIF($E$4:$E$127,"111",$CD$4:$CD$127)</f>
        <v>0</v>
      </c>
      <c r="CE132" s="24">
        <f>SUMIF($E$4:$E$127,"111",$CE$4:$CE$127)</f>
        <v>0</v>
      </c>
      <c r="CF132" s="24">
        <f>SUMIF($E$4:$E$127,"111",$CF$4:$CF$127)</f>
        <v>0</v>
      </c>
      <c r="CG132" s="24">
        <f>SUMIF($E$4:$E$127,"111",$CG$4:$CG$127)</f>
        <v>79856575</v>
      </c>
      <c r="CH132" s="24">
        <f>SUMIF($E$4:$E$127,"111",$CH$4:$CH$127)</f>
        <v>0</v>
      </c>
      <c r="CI132" s="24">
        <f>SUMIF($E$4:$E$127,"111",$CI$4:$CI$127)</f>
        <v>0</v>
      </c>
      <c r="CJ132" s="24">
        <f>SUMIF($E$4:$E$127,"111",$CJ$4:$CJ$127)</f>
        <v>0</v>
      </c>
      <c r="CK132" s="24">
        <f>SUMIF($E$4:$E$127,"111",$CK$4:$CK$127)</f>
        <v>0</v>
      </c>
      <c r="CL132" s="24">
        <f>SUMIF($E$4:$E$127,"111",$CL$4:$CL$127)</f>
        <v>0</v>
      </c>
      <c r="CM132" s="24">
        <f>SUMIF($E$4:$E$127,"111",$CM$4:$CM$127)</f>
        <v>0</v>
      </c>
      <c r="CN132" s="24">
        <f>SUMIF($E$4:$E$127,"111",$CN$4:$CN$127)</f>
        <v>0</v>
      </c>
      <c r="CO132" s="24">
        <f>SUMIF($E$4:$E$127,"111",$CO$4:$CO$127)</f>
        <v>0</v>
      </c>
      <c r="CP132" s="23">
        <f>SUMIF($E$4:$E$127,"111",$CP$4:$CP$127)</f>
        <v>2338000</v>
      </c>
      <c r="CQ132" s="22">
        <f t="shared" ref="CQ132:CQ141" si="350">1-BU132</f>
        <v>0.81496520781644421</v>
      </c>
      <c r="CR132" s="21">
        <f t="shared" ref="CR132:CR138" si="351">SUM(CS132:DL132)</f>
        <v>3295883260</v>
      </c>
      <c r="CS132" s="20">
        <f>SUMIF($E$4:$E$127,"111",$CS$4:$CS$127)</f>
        <v>0</v>
      </c>
      <c r="CT132" s="20">
        <f>SUMIF($E$4:$E$127,"111",$CT$4:$CT$127)</f>
        <v>0</v>
      </c>
      <c r="CU132" s="20">
        <f>SUMIF($E$4:$E$127,"111",$CU$4:$CU$127)</f>
        <v>2583780382</v>
      </c>
      <c r="CV132" s="20">
        <f>SUMIF($E$4:$E$127,"111",$CV$4:$CV$127)</f>
        <v>168103327</v>
      </c>
      <c r="CW132" s="20">
        <f>SUMIF($E$4:$E$127,"111",$CW$4:$CW$127)</f>
        <v>0</v>
      </c>
      <c r="CX132" s="20">
        <f>SUMIF($E$4:$E$127,"111",$CX$4:$CX$127)</f>
        <v>0</v>
      </c>
      <c r="CY132" s="20">
        <f>SUMIF($E$4:$E$127,"111",$CY$4:$CY$127)</f>
        <v>54387</v>
      </c>
      <c r="CZ132" s="19">
        <f>SUMIF($E$4:$E$127,"111",$CZ$4:$CZ$127)</f>
        <v>30665828</v>
      </c>
      <c r="DA132" s="19">
        <f>SUMIF($E$4:$E$127,"111",$DA$4:$DA$127)</f>
        <v>1940856</v>
      </c>
      <c r="DB132" s="19">
        <f>SUMIF($E$4:$E$127,"111",$DB$4:$DB$127)</f>
        <v>3438802</v>
      </c>
      <c r="DC132" s="19">
        <f>SUMIF($E$4:$E$127,"111",$DC$4:$DC$127)</f>
        <v>170652494</v>
      </c>
      <c r="DD132" s="19">
        <f>SUMIF($E$4:$E$127,"111",$DD$4:$DD$127)</f>
        <v>0</v>
      </c>
      <c r="DE132" s="19">
        <f>SUMIF($E$4:$E$127,"111",$DE$4:$DE$127)</f>
        <v>0</v>
      </c>
      <c r="DF132" s="19">
        <f>SUMIF($E$4:$E$127,"111",$DF$4:$DF$127)</f>
        <v>0</v>
      </c>
      <c r="DG132" s="19">
        <f>SUMIF($E$4:$E$127,"111",$DG$4:$DG$127)</f>
        <v>0</v>
      </c>
      <c r="DH132" s="19">
        <f>SUMIF($E$4:$E$127,"111",$DH$4:$DH$127)</f>
        <v>0</v>
      </c>
      <c r="DI132" s="19">
        <f>SUMIF($E$4:$E$127,"111",$DI$4:$DI$127)</f>
        <v>0</v>
      </c>
      <c r="DJ132" s="19">
        <f>SUMIF($E$4:$E$127,"111",$DJ$4:$DJ$127)</f>
        <v>0</v>
      </c>
      <c r="DK132" s="19">
        <f>SUMIF($E$4:$E$127,"111",$DK$4:$DK$127)</f>
        <v>0</v>
      </c>
      <c r="DL132" s="19">
        <f>SUMIF($E$4:$E$127,"111",$DL$4:$DL$127)</f>
        <v>337247184</v>
      </c>
      <c r="DN132" s="5">
        <f t="shared" ref="DN132:DN141" si="352">+G132</f>
        <v>4044201186</v>
      </c>
      <c r="DO132" s="5">
        <f t="shared" ref="DO132:DO141" si="353">+AD132+AZ132</f>
        <v>4044201186</v>
      </c>
      <c r="DP132" s="5">
        <f t="shared" ref="DP132:DP141" si="354">+BV132+CR132</f>
        <v>4044201186</v>
      </c>
    </row>
    <row r="133" spans="3:120" ht="18" customHeight="1" x14ac:dyDescent="0.25">
      <c r="C133" s="40"/>
      <c r="D133" s="31" t="s">
        <v>9</v>
      </c>
      <c r="E133" s="38">
        <v>211</v>
      </c>
      <c r="F133" s="28"/>
      <c r="G133" s="24">
        <f>SUMIF($E$4:$E$127,"211",$G$4:$G$127)</f>
        <v>4265489604</v>
      </c>
      <c r="H133" s="24">
        <f>SUMIF($E$4:$E$127,"211",$H$4:$H$127)</f>
        <v>0</v>
      </c>
      <c r="I133" s="29">
        <f>SUMIF($E$4:$E$128,"211",$I$4:$I$128)</f>
        <v>0</v>
      </c>
      <c r="J133" s="29">
        <f>SUMIF($E$4:$E$128,"211",$J$4:$J$128)</f>
        <v>3598735209</v>
      </c>
      <c r="K133" s="24">
        <f>SUMIF($E$4:$E$127,"211",$K$4:$K$127)</f>
        <v>0</v>
      </c>
      <c r="L133" s="28">
        <f>SUMIF($E$4:$E$127,"211",$L$4:$L$127)</f>
        <v>0</v>
      </c>
      <c r="M133" s="28">
        <f>SUMIF($E$4:$E$127,"211",$M$4:$M$127)</f>
        <v>0</v>
      </c>
      <c r="N133" s="28">
        <f>SUMIF($E$4:$E$127,"211",$N$4:$N$127)</f>
        <v>0</v>
      </c>
      <c r="O133" s="28">
        <f>SUMIF($E$4:$E$127,"211",$O$4:$O$127)</f>
        <v>0</v>
      </c>
      <c r="P133" s="28">
        <f>SUMIF($E$4:$E$127,"211",$P$4:$P$127)</f>
        <v>0</v>
      </c>
      <c r="Q133" s="28">
        <f>SUMIF($E$4:$E$127,"211",$Q$4:$Q$127)</f>
        <v>0</v>
      </c>
      <c r="R133" s="28">
        <f>SUMIF($E$4:$E$127,"211",$R$4:$R$127)</f>
        <v>95432388</v>
      </c>
      <c r="S133" s="28">
        <f>SUMIF($E$4:$E$127,"211",$S$4:$S$127)</f>
        <v>0</v>
      </c>
      <c r="T133" s="28">
        <f>SUMIF($E$4:$E$127,"211",$T$4:$T$127)</f>
        <v>380000000</v>
      </c>
      <c r="U133" s="28">
        <f>SUMIF($E$4:$E$127,"211",$U$4:$U$127)</f>
        <v>0</v>
      </c>
      <c r="V133" s="28">
        <f>SUMIF($E$4:$E$127,"211",$V$4:$V$127)</f>
        <v>0</v>
      </c>
      <c r="W133" s="28">
        <f>SUMIF($E$4:$E$127,"211",$W$4:$W$127)</f>
        <v>0</v>
      </c>
      <c r="X133" s="28"/>
      <c r="Y133" s="28">
        <f>SUMIF($E$4:$E$127,"211",$Y$4:$Y$127)</f>
        <v>0</v>
      </c>
      <c r="Z133" s="28">
        <f>SUMIF($E$4:$E$127,"211",$Z$4:$Z$127)</f>
        <v>0</v>
      </c>
      <c r="AA133" s="28">
        <f>SUMIF($E$4:$E$127,"211",$AA$4:$AA$127)</f>
        <v>191322007</v>
      </c>
      <c r="AC133" s="27">
        <f t="shared" si="344"/>
        <v>0.403939304033057</v>
      </c>
      <c r="AD133" s="21">
        <f t="shared" si="345"/>
        <v>1722998902</v>
      </c>
      <c r="AE133" s="24">
        <f>SUMIF($E$4:$E$127,"211",$AE$4:$AE$127)</f>
        <v>0</v>
      </c>
      <c r="AF133" s="24">
        <f>SUMIF($E$4:$E$127,"211",$AF$4:$AF$127)</f>
        <v>0</v>
      </c>
      <c r="AG133" s="24">
        <f>SUMIF($E$4:$E$127,"211",$AG$4:$AG$127)</f>
        <v>1476976686</v>
      </c>
      <c r="AH133" s="24">
        <f>SUMIF($E$4:$E$127,"211",$AH$4:$AH$127)</f>
        <v>0</v>
      </c>
      <c r="AI133" s="24">
        <f>SUMIF($E$4:$E$127,"211",$AI$4:$AI$127)</f>
        <v>0</v>
      </c>
      <c r="AJ133" s="24">
        <f>SUMIF($E$4:$E$127,"211",$AJ$4:$AJ$127)</f>
        <v>0</v>
      </c>
      <c r="AK133" s="24">
        <f>SUMIF($E$4:$E$127,"211",$AK$4:$AK$127)</f>
        <v>0</v>
      </c>
      <c r="AL133" s="24">
        <f>SUMIF($E$4:$E$127,"211",$AL$4:$AL$127)</f>
        <v>0</v>
      </c>
      <c r="AM133" s="24">
        <f>SUMIF($E$4:$E$127,"211",$AM$4:$AM$127)</f>
        <v>0</v>
      </c>
      <c r="AN133" s="24">
        <f>SUMIF($E$4:$E$127,"211",$AN$4:$AN$127)</f>
        <v>0</v>
      </c>
      <c r="AO133" s="24">
        <f>SUMIF($E$4:$E$127,"211",$AO$4:$AO$127)</f>
        <v>85000000</v>
      </c>
      <c r="AP133" s="24">
        <f>SUMIF($E$4:$E$127,"211",$AP$4:$AP$127)</f>
        <v>0</v>
      </c>
      <c r="AQ133" s="24">
        <f>SUMIF($E$4:$E$127,"211",$AQ$4:$AQ$127)</f>
        <v>120000000</v>
      </c>
      <c r="AR133" s="24">
        <f>SUMIF($E$4:$E$127,"211",$AR$4:$AR$127)</f>
        <v>0</v>
      </c>
      <c r="AS133" s="24">
        <f>SUMIF($E$4:$E$127,"211",$AS$4:$AS$127)</f>
        <v>0</v>
      </c>
      <c r="AT133" s="24">
        <f>SUMIF($E$4:$E$127,"211",$AT$4:$AT$127)</f>
        <v>0</v>
      </c>
      <c r="AU133" s="24">
        <f>SUMIF($E$4:$E$127,"211",$AU$4:$AU$127)</f>
        <v>0</v>
      </c>
      <c r="AV133" s="24">
        <f>SUMIF($E$4:$E$127,"211",$AV$4:$AV$127)</f>
        <v>0</v>
      </c>
      <c r="AW133" s="24">
        <f>SUMIF($E$4:$E$127,"211",$AW$4:$AW$127)</f>
        <v>0</v>
      </c>
      <c r="AX133" s="24">
        <f>SUMIF($E$4:$E$127,"211",$AX$4:$AX$127)</f>
        <v>41022216</v>
      </c>
      <c r="AY133" s="14">
        <f t="shared" si="346"/>
        <v>0.596060695966943</v>
      </c>
      <c r="AZ133" s="21">
        <f t="shared" si="347"/>
        <v>2542490702</v>
      </c>
      <c r="BA133" s="20">
        <f>SUMIF($E$4:$E$127,"211",$BA$4:$BA$127)</f>
        <v>0</v>
      </c>
      <c r="BB133" s="20">
        <f>SUMIF($E$4:$E$127,"211",$BB$4:$BB$127)</f>
        <v>0</v>
      </c>
      <c r="BC133" s="20">
        <f>SUMIF($E$4:$E$127,"211",$BC$4:$BC$127)</f>
        <v>2121758523</v>
      </c>
      <c r="BD133" s="20">
        <f>SUMIF($E$4:$E$127,"211",$BD$4:$BD$127)</f>
        <v>0</v>
      </c>
      <c r="BE133" s="20">
        <f>SUMIF($E$4:$E$127,"211",$BE$4:$BE$127)</f>
        <v>0</v>
      </c>
      <c r="BF133" s="20">
        <f>SUMIF($E$4:$E$127,"211",$BF$4:$BF$127)</f>
        <v>0</v>
      </c>
      <c r="BG133" s="20">
        <f>SUMIF($E$4:$E$127,"211",$BG$4:$BG$127)</f>
        <v>0</v>
      </c>
      <c r="BH133" s="20">
        <f>SUMIF($E$4:$E$127,"211",$BH$4:$BH$127)</f>
        <v>0</v>
      </c>
      <c r="BI133" s="20">
        <f>SUMIF($E$4:$E$127,"211",$BI$4:$BI$127)</f>
        <v>0</v>
      </c>
      <c r="BJ133" s="20">
        <f>SUMIF($E$4:$E$127,"211",$BJ$4:$BJ$127)</f>
        <v>0</v>
      </c>
      <c r="BK133" s="20">
        <f>SUMIF($E$4:$E$127,"211",$BK$4:$BK$127)</f>
        <v>10432388</v>
      </c>
      <c r="BL133" s="20">
        <f>SUMIF($E$4:$E$127,"211",$BL$4:$BL$127)</f>
        <v>0</v>
      </c>
      <c r="BM133" s="20">
        <f>SUMIF($E$4:$E$127,"211",$BM$4:$BM$127)</f>
        <v>260000000</v>
      </c>
      <c r="BN133" s="20">
        <f>SUMIF($E$4:$E$127,"211",$BN$4:$BN$127)</f>
        <v>0</v>
      </c>
      <c r="BO133" s="20">
        <f>SUMIF($E$4:$E$127,"211",$BO$4:$BO$127)</f>
        <v>0</v>
      </c>
      <c r="BP133" s="20">
        <f>SUMIF($E$4:$E$127,"211",$BP$4:$BP$127)</f>
        <v>0</v>
      </c>
      <c r="BQ133" s="20"/>
      <c r="BR133" s="20">
        <f>SUMIF($E$4:$E$127,"211",$BR$4:$BR$127)</f>
        <v>0</v>
      </c>
      <c r="BS133" s="20">
        <f>SUMIF($E$4:$E$127,"211",$BS$4:$BS$127)</f>
        <v>0</v>
      </c>
      <c r="BT133" s="26">
        <f>SUMIF($E$4:$E$127,"211",$BT$4:$BT$127)</f>
        <v>150299791</v>
      </c>
      <c r="BU133" s="25">
        <f t="shared" si="348"/>
        <v>0.22594005529781147</v>
      </c>
      <c r="BV133" s="39">
        <f t="shared" si="349"/>
        <v>963744957</v>
      </c>
      <c r="BW133" s="24">
        <f>SUMIF($E$4:$E$127,"211",$BW$4:$BW$127)</f>
        <v>0</v>
      </c>
      <c r="BX133" s="24">
        <f>SUMIF($E$4:$E$127,"211",$BX$4:$BX$127)</f>
        <v>0</v>
      </c>
      <c r="BY133" s="24">
        <f>SUMIF($E$4:$E$127,"211",$BY$4:$BY$127)</f>
        <v>805192973</v>
      </c>
      <c r="BZ133" s="24">
        <f>SUMIF($E$4:$E$127,"211",$BZ$4:$BZ$127)</f>
        <v>0</v>
      </c>
      <c r="CA133" s="24">
        <f>SUMIF($E$4:$E$127,"211",$CA$4:$CA$127)</f>
        <v>0</v>
      </c>
      <c r="CB133" s="24">
        <f>SUMIF($E$4:$E$127,"211",$CB$4:$CB$127)</f>
        <v>0</v>
      </c>
      <c r="CC133" s="24">
        <f>SUMIF($E$4:$E$127,"211",$CC$4:$CC$127)</f>
        <v>0</v>
      </c>
      <c r="CD133" s="24">
        <f>SUMIF($E$4:$E$127,"211",$CD$4:$CD$127)</f>
        <v>0</v>
      </c>
      <c r="CE133" s="24">
        <f>SUMIF($E$4:$E$127,"211",$CE$4:$CE$127)</f>
        <v>0</v>
      </c>
      <c r="CF133" s="24">
        <f>SUMIF($E$4:$E$127,"211",$CF$4:$CF$127)</f>
        <v>0</v>
      </c>
      <c r="CG133" s="24">
        <f>SUMIF($E$4:$E$127,"211",$CG$4:$CG$127)</f>
        <v>15000000</v>
      </c>
      <c r="CH133" s="24">
        <f>SUMIF($E$4:$E$127,"211",$CH$4:$CH$127)</f>
        <v>0</v>
      </c>
      <c r="CI133" s="24">
        <f>SUMIF($E$4:$E$127,"211",$CI$4:$CI$127)</f>
        <v>109858510</v>
      </c>
      <c r="CJ133" s="24">
        <f>SUMIF($E$4:$E$127,"211",$CJ$4:$CJ$127)</f>
        <v>0</v>
      </c>
      <c r="CK133" s="24">
        <f>SUMIF($E$4:$E$127,"211",$CK$4:$CK$127)</f>
        <v>0</v>
      </c>
      <c r="CL133" s="24">
        <f>SUMIF($E$4:$E$127,"211",$CL$4:$CL$127)</f>
        <v>0</v>
      </c>
      <c r="CM133" s="24">
        <f>SUMIF($E$4:$E$127,"211",$CM$4:$CM$127)</f>
        <v>0</v>
      </c>
      <c r="CN133" s="24">
        <f>SUMIF($E$4:$E$127,"211",$CN$4:$CN$127)</f>
        <v>0</v>
      </c>
      <c r="CO133" s="24">
        <f>SUMIF($E$4:$E$127,"211",$CO$4:$CO$127)</f>
        <v>0</v>
      </c>
      <c r="CP133" s="23">
        <f>SUMIF($E$4:$E$127,"211",$CP$4:$CP$127)</f>
        <v>33693474</v>
      </c>
      <c r="CQ133" s="22">
        <f t="shared" si="350"/>
        <v>0.77405994470218853</v>
      </c>
      <c r="CR133" s="21">
        <f t="shared" ca="1" si="351"/>
        <v>3301744647</v>
      </c>
      <c r="CS133" s="20">
        <f>SUMIF($E$4:$E$127,"211",$CS$4:$CS$127)</f>
        <v>0</v>
      </c>
      <c r="CT133" s="20">
        <f ca="1">SUMIF($E$4:$E$128,"211",$CT$4:$CT$127)</f>
        <v>0</v>
      </c>
      <c r="CU133" s="20">
        <f>SUMIF($E$4:$E$127,"211",$CU$4:$CU$127)</f>
        <v>2793542236</v>
      </c>
      <c r="CV133" s="20">
        <f>SUMIF($E$4:$E$127,"211",$CV$4:$CV$127)</f>
        <v>0</v>
      </c>
      <c r="CW133" s="20">
        <f>SUMIF($E$4:$E$127,"211",$CW$4:$CW$127)</f>
        <v>0</v>
      </c>
      <c r="CX133" s="20">
        <f>SUMIF($E$4:$E$127,"211",$CX$4:$CX$127)</f>
        <v>0</v>
      </c>
      <c r="CY133" s="20">
        <f>SUMIF($E$4:$E$127,"211",$CY$4:$CY$127)</f>
        <v>0</v>
      </c>
      <c r="CZ133" s="19">
        <f>SUMIF($E$4:$E$127,"211",$CZ$4:$CZ$127)</f>
        <v>0</v>
      </c>
      <c r="DA133" s="19">
        <f>SUMIF($E$4:$E$127,"211",$DA$4:$DA$127)</f>
        <v>0</v>
      </c>
      <c r="DB133" s="19">
        <f>SUMIF($E$4:$E$127,"211",$DB$4:$DB$127)</f>
        <v>0</v>
      </c>
      <c r="DC133" s="19">
        <f>SUMIF($E$4:$E$127,"211",$DC$4:$DC$127)</f>
        <v>80432388</v>
      </c>
      <c r="DD133" s="19">
        <f>SUMIF($E$4:$E$127,"211",$DD$4:$DD$127)</f>
        <v>0</v>
      </c>
      <c r="DE133" s="19">
        <f>SUMIF($E$4:$E$127,"211",$DE$4:$DE$127)</f>
        <v>270141490</v>
      </c>
      <c r="DF133" s="19">
        <f>SUMIF($E$4:$E$127,"211",$DF$4:$DF$127)</f>
        <v>0</v>
      </c>
      <c r="DG133" s="19">
        <f>SUMIF($E$4:$E$127,"211",$DG$4:$DG$127)</f>
        <v>0</v>
      </c>
      <c r="DH133" s="19">
        <f>SUMIF($E$4:$E$127,"211",$DH$4:$DH$127)</f>
        <v>0</v>
      </c>
      <c r="DI133" s="19">
        <f>SUMIF($E$4:$E$127,"211",$DI$4:$DI$127)</f>
        <v>0</v>
      </c>
      <c r="DJ133" s="19">
        <f>SUMIF($E$4:$E$127,"211",$DJ$4:$DJ$127)</f>
        <v>0</v>
      </c>
      <c r="DK133" s="19">
        <f>SUMIF($E$4:$E$127,"211",$DK$4:$DK$127)</f>
        <v>0</v>
      </c>
      <c r="DL133" s="19">
        <f>SUMIF($E$4:$E$127,"211",$DL$4:$DL$127)</f>
        <v>157628533</v>
      </c>
      <c r="DN133" s="5">
        <f t="shared" si="352"/>
        <v>4265489604</v>
      </c>
      <c r="DO133" s="5">
        <f t="shared" si="353"/>
        <v>4265489604</v>
      </c>
      <c r="DP133" s="5">
        <f t="shared" ca="1" si="354"/>
        <v>4265489604</v>
      </c>
    </row>
    <row r="134" spans="3:120" ht="16.5" customHeight="1" x14ac:dyDescent="0.25">
      <c r="C134" s="40"/>
      <c r="D134" s="31" t="s">
        <v>8</v>
      </c>
      <c r="E134" s="38">
        <v>310</v>
      </c>
      <c r="F134" s="28"/>
      <c r="G134" s="24">
        <f>SUMIF($E$4:$E$127,"310",$G$4:$G$128)</f>
        <v>1107168096</v>
      </c>
      <c r="H134" s="24">
        <f>SUMIF($E$4:$E$127,"310",$H$4:$H$127)</f>
        <v>0</v>
      </c>
      <c r="I134" s="29">
        <f>SUMIF($E$4:$E$127,"310",$I$4:$I$127)</f>
        <v>0</v>
      </c>
      <c r="J134" s="29">
        <f>SUMIF($E$4:$E$127,"310",$J$4:$J$127)</f>
        <v>421000000</v>
      </c>
      <c r="K134" s="24">
        <f>SUMIF($E$4:$E$127,"310",$K$4:$K$127)</f>
        <v>0</v>
      </c>
      <c r="L134" s="28">
        <f>SUMIF($E$4:$E$127,"310",$L$4:$L$127)</f>
        <v>617168096</v>
      </c>
      <c r="M134" s="28">
        <f>SUMIF($E$4:$E$127,"310",$M$4:$M$127)</f>
        <v>0</v>
      </c>
      <c r="N134" s="28">
        <f>SUMIF($E$4:$E$127,"310",$N$4:$N$127)</f>
        <v>0</v>
      </c>
      <c r="O134" s="28">
        <f>SUMIF($E$4:$E$127,"310",$O$4:$O$127)</f>
        <v>0</v>
      </c>
      <c r="P134" s="28">
        <f>SUMIF($E$4:$E$127,"310",$P$4:$P$127)</f>
        <v>0</v>
      </c>
      <c r="Q134" s="28">
        <f>SUMIF($E$4:$E$127,"310",$Q$4:$Q$127)</f>
        <v>0</v>
      </c>
      <c r="R134" s="28">
        <f>SUMIF($E$4:$E$127,"310",$R$4:$R$127)</f>
        <v>0</v>
      </c>
      <c r="S134" s="28">
        <f>SUMIF($E$4:$E$127,"310",$S$4:$S$127)</f>
        <v>0</v>
      </c>
      <c r="T134" s="28">
        <f>SUMIF($E$4:$E$127,"310",$T$4:$T$127)</f>
        <v>0</v>
      </c>
      <c r="U134" s="28">
        <f>SUMIF($E$4:$E$127,"310",$U$4:$U$127)</f>
        <v>0</v>
      </c>
      <c r="V134" s="28">
        <f>SUMIF($E$4:$E$127,"310",$V$4:$V$127)</f>
        <v>0</v>
      </c>
      <c r="W134" s="28">
        <f>SUMIF($E$4:$E$119,"310",$W$4:$W$119)</f>
        <v>0</v>
      </c>
      <c r="X134" s="28"/>
      <c r="Y134" s="28">
        <f>SUMIF($E$4:$E$127,"310",$Y$4:$Y$127)</f>
        <v>0</v>
      </c>
      <c r="Z134" s="28">
        <f>SUMIF($E$4:$E$127,"310",$Z$4:$Z$127)</f>
        <v>0</v>
      </c>
      <c r="AA134" s="28">
        <f>SUMIF($E$4:$E$127,"310",$AA$4:$AA$127)</f>
        <v>69000000</v>
      </c>
      <c r="AC134" s="27">
        <f t="shared" si="344"/>
        <v>0.38702339107141326</v>
      </c>
      <c r="AD134" s="39">
        <f t="shared" si="345"/>
        <v>428499951</v>
      </c>
      <c r="AE134" s="24">
        <f>SUMIF($E$4:$E$127,"310",$AE$4:$AE$127)</f>
        <v>0</v>
      </c>
      <c r="AF134" s="24">
        <f>SUMIF($E$4:$E$127,"310",$AF$4:$AF$127)</f>
        <v>0</v>
      </c>
      <c r="AG134" s="24">
        <f>SUMIF($E$4:$E$127,"310",$AG$4:$AG$127)</f>
        <v>29790008</v>
      </c>
      <c r="AH134" s="24">
        <f>SUMIF($E$4:$E$127,"310",$AH$4:$AH$127)</f>
        <v>0</v>
      </c>
      <c r="AI134" s="24">
        <f>SUMIF($E$4:$E$127,"310",$AI$4:$AI$127)</f>
        <v>396470541</v>
      </c>
      <c r="AJ134" s="24">
        <f>SUMIF($E$4:$E$127,"310",$AJ$4:$AJ$127)</f>
        <v>0</v>
      </c>
      <c r="AK134" s="24">
        <f>SUMIF($E$4:$E$127,"310",$AK$4:$AK$127)</f>
        <v>0</v>
      </c>
      <c r="AL134" s="24">
        <f>SUMIF($E$4:$E$127,"310",$AL$4:$AL$127)</f>
        <v>0</v>
      </c>
      <c r="AM134" s="24">
        <f>SUMIF($E$4:$E$127,"310",$AM$4:$AM$127)</f>
        <v>0</v>
      </c>
      <c r="AN134" s="24">
        <f>SUMIF($E$4:$E$127,"310",$AN$4:$AN$127)</f>
        <v>0</v>
      </c>
      <c r="AO134" s="24">
        <f>SUMIF($E$4:$E$127,"310",$AO$4:$AO$127)</f>
        <v>0</v>
      </c>
      <c r="AP134" s="24">
        <f>SUMIF($E$4:$E$127,"310",$AP$4:$AP$127)</f>
        <v>0</v>
      </c>
      <c r="AQ134" s="24">
        <f>SUMIF($E$4:$E$127,"310",$AQ$4:$AQ$127)</f>
        <v>0</v>
      </c>
      <c r="AR134" s="24">
        <f>SUMIF($E$4:$E$127,"310",$AR$4:$AR$127)</f>
        <v>0</v>
      </c>
      <c r="AS134" s="24">
        <f>SUMIF($E$4:$E$127,"310",$AS$4:$AS$127)</f>
        <v>0</v>
      </c>
      <c r="AT134" s="24">
        <f>SUMIF($E$4:$E$127,"310",$AT$4:$AT$127)</f>
        <v>0</v>
      </c>
      <c r="AU134" s="24">
        <f>SUMIF($E$4:$E$127,"310",$AU$4:$AU$127)</f>
        <v>0</v>
      </c>
      <c r="AV134" s="24">
        <f>SUMIF($E$4:$E$127,"310",$AV$4:$AV$127)</f>
        <v>0</v>
      </c>
      <c r="AW134" s="24">
        <f>SUMIF($E$4:$E$127,"310",$AW$4:$AW$127)</f>
        <v>0</v>
      </c>
      <c r="AX134" s="24">
        <f>SUMIF($E$4:$E$127,"310",$AX$4:$AX$127)</f>
        <v>2239402</v>
      </c>
      <c r="AY134" s="14">
        <f t="shared" si="346"/>
        <v>0.61297660892858674</v>
      </c>
      <c r="AZ134" s="21">
        <f t="shared" si="347"/>
        <v>678668145</v>
      </c>
      <c r="BA134" s="20">
        <f>SUMIF($E$4:$E$127,"310",$BA$4:$BA$127)</f>
        <v>0</v>
      </c>
      <c r="BB134" s="20">
        <f>SUMIF($E$4:$E$127,"310",$BB$4:$BB$127)</f>
        <v>0</v>
      </c>
      <c r="BC134" s="20">
        <f>SUMIF($E$4:$E$127,"310",$BC$4:$BC$127)</f>
        <v>391209992</v>
      </c>
      <c r="BD134" s="20">
        <f>SUMIF($E$4:$E$127,"310",$BD$4:$BD$127)</f>
        <v>0</v>
      </c>
      <c r="BE134" s="20">
        <f>SUMIF($E$4:$E$127,"310",$BE$4:$BE$127)</f>
        <v>220697555</v>
      </c>
      <c r="BF134" s="20">
        <f>SUMIF($E$4:$E$127,"310",$BF$4:$BF$127)</f>
        <v>0</v>
      </c>
      <c r="BG134" s="20">
        <f>SUMIF($E$4:$E$127,"310",$BG$4:$BG$127)</f>
        <v>0</v>
      </c>
      <c r="BH134" s="20">
        <f>SUMIF($E$4:$E$127,"310",$BH$4:$BH$127)</f>
        <v>0</v>
      </c>
      <c r="BI134" s="20">
        <f>SUMIF($E$4:$E$127,"310",$BI$4:$BI$127)</f>
        <v>0</v>
      </c>
      <c r="BJ134" s="20">
        <f>SUMIF($E$4:$E$127,"310",$BJ$4:$BJ$127)</f>
        <v>0</v>
      </c>
      <c r="BK134" s="20">
        <f>SUMIF($E$4:$E$127,"310",$BK$4:$BK$127)</f>
        <v>0</v>
      </c>
      <c r="BL134" s="20">
        <f>SUMIF($E$4:$E$127,"310",$BL$4:$BL$127)</f>
        <v>0</v>
      </c>
      <c r="BM134" s="20">
        <f>SUMIF($E$4:$E$127,"310",$BM$4:$BM$127)</f>
        <v>0</v>
      </c>
      <c r="BN134" s="20">
        <f>SUMIF($E$4:$E$127,"310",$BN$4:$BN$127)</f>
        <v>0</v>
      </c>
      <c r="BO134" s="20">
        <f>SUMIF($E$4:$E$127,"310",$BO$4:$BO$127)</f>
        <v>0</v>
      </c>
      <c r="BP134" s="20">
        <f>SUMIF($E$4:$E$127,"310",$BP$4:$BP$127)</f>
        <v>0</v>
      </c>
      <c r="BQ134" s="20">
        <f>SUMIF($E$4:$E$127,"310",$BP$4:$BP$127)</f>
        <v>0</v>
      </c>
      <c r="BR134" s="20">
        <f>SUMIF($E$4:$E$127,"310",$BR$4:$BR$127)</f>
        <v>0</v>
      </c>
      <c r="BS134" s="20">
        <f>SUMIF($E$4:$E$127,"310",$BS$4:$BS$127)</f>
        <v>0</v>
      </c>
      <c r="BT134" s="26">
        <f>SUMIF($E$4:$E$127,"310",$BT$4:$BT$127)</f>
        <v>66760598</v>
      </c>
      <c r="BU134" s="25">
        <f t="shared" si="348"/>
        <v>0.22748154495232131</v>
      </c>
      <c r="BV134" s="39">
        <f t="shared" si="349"/>
        <v>251860309</v>
      </c>
      <c r="BW134" s="24">
        <f>SUMIF($E$4:$E$127,"310",$BW$4:$BW$127)</f>
        <v>0</v>
      </c>
      <c r="BX134" s="24">
        <f>SUMIF($E$4:$E$127,"310",$BX$4:$BX$127)</f>
        <v>0</v>
      </c>
      <c r="BY134" s="24">
        <f>SUMIF($E$4:$E$127,"310",$BY$4:$BY$127)</f>
        <v>29790008</v>
      </c>
      <c r="BZ134" s="24">
        <f>SUMIF($E$4:$E$127,"310",$BZ$4:$BZ$127)</f>
        <v>0</v>
      </c>
      <c r="CA134" s="24">
        <f>SUMIF($E$4:$E$127,"310",$CA$4:$CA$127)</f>
        <v>219886563</v>
      </c>
      <c r="CB134" s="24">
        <f>SUMIF($E$4:$E$127,"310",$CB$4:$CB$127)</f>
        <v>0</v>
      </c>
      <c r="CC134" s="24">
        <f>SUMIF($E$4:$E$127,"310",$CC$4:$CC$127)</f>
        <v>0</v>
      </c>
      <c r="CD134" s="24">
        <f>SUMIF($E$4:$E$127,"310",$CD$4:$CD$127)</f>
        <v>0</v>
      </c>
      <c r="CE134" s="24">
        <f>SUMIF($E$4:$E$127,"310",$CE$4:$CE$127)</f>
        <v>0</v>
      </c>
      <c r="CF134" s="24">
        <f>SUMIF($E$4:$E$127,"310",$CF$4:$CF$127)</f>
        <v>0</v>
      </c>
      <c r="CG134" s="24">
        <f>SUMIF($E$4:$E$127,"310",$CG$4:$CG$127)</f>
        <v>0</v>
      </c>
      <c r="CH134" s="24">
        <f>SUMIF($E$4:$E$127,"310",$CH$4:$CH$127)</f>
        <v>0</v>
      </c>
      <c r="CI134" s="24">
        <f>SUMIF($E$4:$E$127,"310",$CI$4:$CI$127)</f>
        <v>0</v>
      </c>
      <c r="CJ134" s="24">
        <f>SUMIF($E$4:$E$127,"310",$CJ$4:$CJ$127)</f>
        <v>0</v>
      </c>
      <c r="CK134" s="24">
        <f>SUMIF($E$4:$E$127,"310",$CK$4:$CK$127)</f>
        <v>0</v>
      </c>
      <c r="CL134" s="24">
        <f>SUMIF($E$4:$E$127,"310",$CL$4:$CL$127)</f>
        <v>0</v>
      </c>
      <c r="CM134" s="24">
        <f>SUMIF($E$4:$E$127,"310",$CM$4:$CM$127)</f>
        <v>0</v>
      </c>
      <c r="CN134" s="24">
        <f>SUMIF($E$4:$E$127,"310",$CN$4:$CN$127)</f>
        <v>0</v>
      </c>
      <c r="CO134" s="24">
        <f>SUMIF($E$4:$E$127,"310",$CO$4:$CO$127)</f>
        <v>0</v>
      </c>
      <c r="CP134" s="23">
        <f>SUMIF($E$4:$E$127,"310",$CP$4:$CP$127)</f>
        <v>2183738</v>
      </c>
      <c r="CQ134" s="22">
        <f t="shared" si="350"/>
        <v>0.77251845504767869</v>
      </c>
      <c r="CR134" s="21">
        <f t="shared" si="351"/>
        <v>855307787</v>
      </c>
      <c r="CS134" s="20">
        <f>SUMIF($E$4:$E$127,"310",$CS$4:$CS$127)</f>
        <v>0</v>
      </c>
      <c r="CT134" s="20">
        <f>SUMIF($E$4:$E$127,"310",$CT$4:$CT$127)</f>
        <v>0</v>
      </c>
      <c r="CU134" s="20">
        <f>SUMIF($E$4:$E$127,"310",$CU$4:$CU$127)</f>
        <v>391209992</v>
      </c>
      <c r="CV134" s="20">
        <f>SUMIF($E$4:$E$127,"310",$CV$4:$CV$127)</f>
        <v>0</v>
      </c>
      <c r="CW134" s="20">
        <f>SUMIF($E$4:$E$127,"310",$CW$4:$CW$127)</f>
        <v>397281533</v>
      </c>
      <c r="CX134" s="20">
        <f>SUMIF($E$4:$E$127,"310",$CX$4:$CX$127)</f>
        <v>0</v>
      </c>
      <c r="CY134" s="20">
        <f>SUMIF($E$4:$E$127,"310",$CY$4:$CY$127)</f>
        <v>0</v>
      </c>
      <c r="CZ134" s="19">
        <f>SUMIF($E$4:$E$127,"310",$CZ$4:$CZ$127)</f>
        <v>0</v>
      </c>
      <c r="DA134" s="19">
        <f>SUMIF($E$4:$E$127,"310",$DA$4:$DA$127)</f>
        <v>0</v>
      </c>
      <c r="DB134" s="19">
        <f>SUMIF($E$4:$E$127,"310",$DB$4:$DB$127)</f>
        <v>0</v>
      </c>
      <c r="DC134" s="19">
        <f>SUMIF($E$4:$E$127,"310",$DC$4:$DC$127)</f>
        <v>0</v>
      </c>
      <c r="DD134" s="19">
        <f>SUMIF($E$4:$E$127,"310",$DD$4:$DD$127)</f>
        <v>0</v>
      </c>
      <c r="DE134" s="19">
        <f>SUMIF($E$4:$E$127,"310",$DE$4:$DE$127)</f>
        <v>0</v>
      </c>
      <c r="DF134" s="19">
        <f>SUMIF($E$4:$E$127,"310",$DF$4:$DF$127)</f>
        <v>0</v>
      </c>
      <c r="DG134" s="19">
        <f>SUMIF($E$4:$E$127,"310",$DG$4:$DG$127)</f>
        <v>0</v>
      </c>
      <c r="DH134" s="19">
        <f>SUMIF($E$4:$E$127,"310",$DH$4:$DH$127)</f>
        <v>0</v>
      </c>
      <c r="DI134" s="19">
        <f>SUMIF($E$4:$E$127,"310",$DI$4:$DI$127)</f>
        <v>0</v>
      </c>
      <c r="DJ134" s="19">
        <f>SUMIF($E$4:$E$127,"310",$DJ$4:$DJ$127)</f>
        <v>0</v>
      </c>
      <c r="DK134" s="19">
        <f>SUMIF($E$4:$E$127,"310",$DK$4:$DK$127)</f>
        <v>0</v>
      </c>
      <c r="DL134" s="19">
        <f>SUMIF($E$4:$E$127,"310",$DL$4:$DL$127)</f>
        <v>66816262</v>
      </c>
      <c r="DN134" s="5">
        <f t="shared" si="352"/>
        <v>1107168096</v>
      </c>
      <c r="DO134" s="5">
        <f t="shared" si="353"/>
        <v>1107168096</v>
      </c>
      <c r="DP134" s="5">
        <f t="shared" si="354"/>
        <v>1107168096</v>
      </c>
    </row>
    <row r="135" spans="3:120" x14ac:dyDescent="0.25">
      <c r="C135" s="32"/>
      <c r="D135" s="31" t="s">
        <v>7</v>
      </c>
      <c r="E135" s="38">
        <v>410</v>
      </c>
      <c r="F135" s="28"/>
      <c r="G135" s="24">
        <f>SUMIF($E$4:$E$127,"410",$G$4:$G$127)</f>
        <v>4328906780</v>
      </c>
      <c r="H135" s="24">
        <f>SUMIF($E$4:$E$127,"410",$H$4:$H$127)</f>
        <v>0</v>
      </c>
      <c r="I135" s="29">
        <f>SUMIF($E$4:$E$127,"410",$I$4:$I$127)</f>
        <v>0</v>
      </c>
      <c r="J135" s="29">
        <f>SUMIF($E$4:$E$128,"410",$J$4:$J$128)</f>
        <v>1163096695</v>
      </c>
      <c r="K135" s="24">
        <f>SUMIF($E$4:$E$127,"410",$K$4:$K$127)</f>
        <v>0</v>
      </c>
      <c r="L135" s="28">
        <f>SUMIF($E$4:$E$127,"410",$L$4:$L$127)</f>
        <v>0</v>
      </c>
      <c r="M135" s="28">
        <f>SUMIF($E$4:$E$127,"410",$M$4:$M$127)</f>
        <v>74368590</v>
      </c>
      <c r="N135" s="28">
        <f>SUMIF($E$4:$E$127,"410",$N$4:$N$127)</f>
        <v>0</v>
      </c>
      <c r="O135" s="28">
        <f>SUMIF($E$4:$E$127,"410",$O$4:$O$127)</f>
        <v>0</v>
      </c>
      <c r="P135" s="28">
        <f>SUMIF($E$4:$E$127,"410",$P$4:$P$127)</f>
        <v>0</v>
      </c>
      <c r="Q135" s="28">
        <f>SUMIF($E$4:$E$127,"410",$Q$4:$Q$127)</f>
        <v>0</v>
      </c>
      <c r="R135" s="28">
        <f>SUMIF($E$4:$E$127,"410",$R$4:$R$127)</f>
        <v>0</v>
      </c>
      <c r="S135" s="28">
        <f>SUMIF($E$4:$E$127,"410",$S$4:$S$127)</f>
        <v>1344000000</v>
      </c>
      <c r="T135" s="28">
        <f>SUMIF($E$4:$E$127,"410",$T$4:$T$127)</f>
        <v>387696735</v>
      </c>
      <c r="U135" s="28">
        <f>SUMIF($E$4:$E$127,"410",$U$4:$U$127)</f>
        <v>0</v>
      </c>
      <c r="V135" s="28">
        <f>SUMIF($E$4:$E$119,"410",$V$4:$V$119)</f>
        <v>1054833768</v>
      </c>
      <c r="W135" s="28">
        <f>SUMIF($E$4:$E$119,"410",$W$4:$W$119)</f>
        <v>0</v>
      </c>
      <c r="X135" s="28">
        <f>SUMIF($E$4:$E$127,"410",$X$4:$X$127)</f>
        <v>11169156</v>
      </c>
      <c r="Y135" s="28">
        <f>SUMIF($E$4:$E$127,"410",$Y$4:$Y$127)</f>
        <v>0</v>
      </c>
      <c r="Z135" s="28">
        <f>SUMIF($E$4:$E$127,"410",$Z$4:$Z$127)</f>
        <v>204741836</v>
      </c>
      <c r="AA135" s="28">
        <f>SUMIF($E$4:$E$127,"410",$AA$4:$AA$127)</f>
        <v>89000000</v>
      </c>
      <c r="AC135" s="27">
        <f t="shared" si="344"/>
        <v>0.67480184916340469</v>
      </c>
      <c r="AD135" s="21">
        <f t="shared" si="345"/>
        <v>2921154300</v>
      </c>
      <c r="AE135" s="24">
        <f>SUMIF($E$4:$E$127,"410",$AE$4:$AE$127)</f>
        <v>0</v>
      </c>
      <c r="AF135" s="24">
        <f>SUMIF($E$4:$E$127,"410",$AF$4:$AF$127)</f>
        <v>0</v>
      </c>
      <c r="AG135" s="24">
        <f>SUMIF($E$4:$E$127,"410",$AG$4:$AG$127)</f>
        <v>638611260</v>
      </c>
      <c r="AH135" s="24">
        <f>SUMIF($E$4:$E$127,"410",$AH$4:$AH$127)</f>
        <v>0</v>
      </c>
      <c r="AI135" s="24">
        <f>SUMIF($E$4:$E$127,"410",$AI$4:$AI$127)</f>
        <v>0</v>
      </c>
      <c r="AJ135" s="24">
        <f>SUMIF($E$4:$E$127,"410",$AJ$4:$AJ$127)</f>
        <v>0</v>
      </c>
      <c r="AK135" s="24">
        <f>SUMIF($E$4:$E$127,"410",$AK$4:$AK$127)</f>
        <v>0</v>
      </c>
      <c r="AL135" s="24">
        <f>SUMIF($E$4:$E$127,"410",$AL$4:$AL$127)</f>
        <v>0</v>
      </c>
      <c r="AM135" s="24">
        <f>SUMIF($E$4:$E$127,"410",$AM$4:$AM$127)</f>
        <v>0</v>
      </c>
      <c r="AN135" s="24">
        <f>SUMIF($E$4:$E$127,"410",$AN$4:$AN$127)</f>
        <v>0</v>
      </c>
      <c r="AO135" s="24">
        <f>SUMIF($E$4:$E$127,"410",$AO$4:$AO$127)</f>
        <v>0</v>
      </c>
      <c r="AP135" s="24">
        <f>SUMIF($E$4:$E$127,"410",$AP$4:$AP$127)</f>
        <v>1300000000</v>
      </c>
      <c r="AQ135" s="24">
        <f>SUMIF($E$4:$E$127,"410",$AQ$4:$AQ$127)</f>
        <v>220043223</v>
      </c>
      <c r="AR135" s="24">
        <f>SUMIF($E$4:$E$127,"410",$AR$4:$AR$127)</f>
        <v>0</v>
      </c>
      <c r="AS135" s="24">
        <f>SUMIF($E$4:$E$127,"410",$AS$4:$AS$127)</f>
        <v>707504133</v>
      </c>
      <c r="AT135" s="24">
        <f>SUMIF($E$4:$E$127,"410",$AT$4:$AT$127)</f>
        <v>0</v>
      </c>
      <c r="AU135" s="24">
        <f>SUMIF($E$4:$E$127,"410",$AU$4:$AU$127)</f>
        <v>0</v>
      </c>
      <c r="AV135" s="24">
        <f>SUMIF($E$4:$E$127,"410",$AV$4:$AV$127)</f>
        <v>0</v>
      </c>
      <c r="AW135" s="24">
        <f>SUMIF($E$4:$E$127,"410",$AW$4:$AW$127)</f>
        <v>13770298</v>
      </c>
      <c r="AX135" s="24">
        <f>SUMIF($E$4:$E$127,"410",$AX$4:$AX$127)</f>
        <v>41225386</v>
      </c>
      <c r="AY135" s="14">
        <f t="shared" si="346"/>
        <v>0.32519815083659531</v>
      </c>
      <c r="AZ135" s="21">
        <f t="shared" si="347"/>
        <v>1407752480</v>
      </c>
      <c r="BA135" s="20">
        <f>SUMIF($E$4:$E$127,"410",$BA$4:$BA$127)</f>
        <v>0</v>
      </c>
      <c r="BB135" s="20">
        <f>SUMIF($E$4:$E$127,"410",$BB$4:$BB$127)</f>
        <v>0</v>
      </c>
      <c r="BC135" s="20">
        <f>SUMIF($E$4:$E$127,"410",$BC$4:$BC$127)</f>
        <v>524485435</v>
      </c>
      <c r="BD135" s="20">
        <f>SUMIF($E$4:$E$127,"410",$BD$4:$BD$127)</f>
        <v>0</v>
      </c>
      <c r="BE135" s="20">
        <f>SUMIF($E$4:$E$127,"410",$BE$4:$BE$127)</f>
        <v>0</v>
      </c>
      <c r="BF135" s="20">
        <f>SUMIF($E$4:$E$127,"410",$BF$4:$BF$127)</f>
        <v>74368590</v>
      </c>
      <c r="BG135" s="20">
        <f>SUMIF($E$4:$E$127,"410",$BG$4:$BG$127)</f>
        <v>0</v>
      </c>
      <c r="BH135" s="20">
        <f>SUMIF($E$4:$E$127,"410",$BH$4:$BH$127)</f>
        <v>0</v>
      </c>
      <c r="BI135" s="20">
        <f>SUMIF($E$4:$E$127,"410",$BI$4:$BI$127)</f>
        <v>0</v>
      </c>
      <c r="BJ135" s="20">
        <f>SUMIF($E$4:$E$127,"410",$BJ$4:$BJ$127)</f>
        <v>0</v>
      </c>
      <c r="BK135" s="20">
        <f>SUMIF($E$4:$E$127,"410",$BK$4:$BK$127)</f>
        <v>0</v>
      </c>
      <c r="BL135" s="20">
        <f>SUMIF($E$4:$E$127,"410",$BL$4:$BL$127)</f>
        <v>44000000</v>
      </c>
      <c r="BM135" s="20">
        <f>SUMIF($E$4:$E$127,"410",$BM$4:$BM$127)</f>
        <v>167653512</v>
      </c>
      <c r="BN135" s="20">
        <f>SUMIF($E$4:$E$127,"410",$BN$4:$BN$127)</f>
        <v>0</v>
      </c>
      <c r="BO135" s="20">
        <f>SUMIF($E$4:$E$127,"410",$BO$4:$BO$127)</f>
        <v>347329635</v>
      </c>
      <c r="BP135" s="20">
        <f>SUMIF($E$4:$E$127,"510",$BP$4:$BP$127)</f>
        <v>0</v>
      </c>
      <c r="BQ135" s="20">
        <f>SUMIF($E$4:$E$127,"410",$BQ$4:$BQ$127)</f>
        <v>11169156</v>
      </c>
      <c r="BR135" s="20">
        <f>SUMIF($E$4:$E$127,"410",$BR$4:$BR$127)</f>
        <v>0</v>
      </c>
      <c r="BS135" s="20">
        <f>SUMIF($E$4:$E$127,"410",$BS$4:$BS$127)</f>
        <v>190971538</v>
      </c>
      <c r="BT135" s="26">
        <f>SUMIF($E$4:$E$127,"410",$BT$4:$BT$127)</f>
        <v>47774614</v>
      </c>
      <c r="BU135" s="25">
        <f t="shared" si="348"/>
        <v>0.48505483386731651</v>
      </c>
      <c r="BV135" s="21">
        <f t="shared" si="349"/>
        <v>2099757159</v>
      </c>
      <c r="BW135" s="24">
        <f>SUMIF($E$4:$E$127,"410",$BW$4:$BW$127)</f>
        <v>0</v>
      </c>
      <c r="BX135" s="24">
        <f>SUMIF($E$4:$E$127,"410",$BX$4:$BX$127)</f>
        <v>0</v>
      </c>
      <c r="BY135" s="24">
        <f>SUMIF($E$4:$E$127,"410",$BY$4:$BY$127)</f>
        <v>508523143</v>
      </c>
      <c r="BZ135" s="24">
        <f>SUMIF($E$4:$E$127,"410",$BZ$4:$BZ$127)</f>
        <v>0</v>
      </c>
      <c r="CA135" s="24">
        <f>SUMIF($E$4:$E$127,"410",$CA$4:$CA$127)</f>
        <v>0</v>
      </c>
      <c r="CB135" s="24">
        <f>SUMIF($E$4:$E$127,"410",$CB$4:$CB$127)</f>
        <v>0</v>
      </c>
      <c r="CC135" s="24">
        <f>SUMIF($E$4:$E$127,"410",$CC$4:$CC$127)</f>
        <v>0</v>
      </c>
      <c r="CD135" s="24">
        <f>SUMIF($E$4:$E$127,"410",$CD$4:$CD$127)</f>
        <v>0</v>
      </c>
      <c r="CE135" s="24">
        <f>SUMIF($E$4:$E$127,"410",$CE$4:$CE$127)</f>
        <v>0</v>
      </c>
      <c r="CF135" s="24">
        <f>SUMIF($E$4:$E$127,"410",$CF$4:$CF$127)</f>
        <v>0</v>
      </c>
      <c r="CG135" s="24">
        <f>SUMIF($E$4:$E$127,"410",$CG$4:$CG$127)</f>
        <v>0</v>
      </c>
      <c r="CH135" s="24">
        <f>SUMIF($E$4:$E$127,"410",$CH$4:$CH$127)</f>
        <v>713003681</v>
      </c>
      <c r="CI135" s="24">
        <f>SUMIF($E$4:$E$127,"410",$CI$4:$CI$127)</f>
        <v>209601223</v>
      </c>
      <c r="CJ135" s="24">
        <f>SUMIF($E$4:$E$127,"410",$CJ$4:$CJ$127)</f>
        <v>0</v>
      </c>
      <c r="CK135" s="24">
        <f>SUMIF($E$4:$E$127,"410",$CK$4:$CK$127)</f>
        <v>613633428</v>
      </c>
      <c r="CL135" s="24">
        <f>SUMIF($E$4:$E$127,"410",$CL$4:$CL$127)</f>
        <v>0</v>
      </c>
      <c r="CM135" s="24">
        <f>SUMIF($E$4:$E$127,"410",$CM$4:$CM$127)</f>
        <v>0</v>
      </c>
      <c r="CN135" s="24">
        <f>SUMIF($E$4:$E$127,"410",$CN$4:$CN$127)</f>
        <v>0</v>
      </c>
      <c r="CO135" s="24">
        <f>SUMIF($E$4:$E$127,"410",$CO$4:$CO$127)</f>
        <v>13770298</v>
      </c>
      <c r="CP135" s="23">
        <f>SUMIF($E$4:$E$127,"410",$CP$4:$CP$127)</f>
        <v>41225386</v>
      </c>
      <c r="CQ135" s="22">
        <f t="shared" si="350"/>
        <v>0.51494516613268349</v>
      </c>
      <c r="CR135" s="21">
        <f t="shared" si="351"/>
        <v>2229149621</v>
      </c>
      <c r="CS135" s="20">
        <f>SUMIF($E$4:$E$127,"410",$CS$4:$CS$127)</f>
        <v>0</v>
      </c>
      <c r="CT135" s="20">
        <f>SUMIF($E$4:$E$127,"410",$CT$4:$CT$127)</f>
        <v>0</v>
      </c>
      <c r="CU135" s="20">
        <f>SUMIF($E$4:$E$127,"410",$CU$4:$CU$127)</f>
        <v>654573552</v>
      </c>
      <c r="CV135" s="20">
        <f>SUMIF($E$4:$E$127,"410",$CV$4:$CV$127)</f>
        <v>0</v>
      </c>
      <c r="CW135" s="20">
        <f>SUMIF($E$4:$E$127,"410",$CW$4:$CW$127)</f>
        <v>0</v>
      </c>
      <c r="CX135" s="20">
        <f>SUMIF($E$4:$E$127,"410",$CX$4:$CX$127)</f>
        <v>74368590</v>
      </c>
      <c r="CY135" s="20">
        <f>SUMIF($E$4:$E$127,"410",$CY$4:$CY$127)</f>
        <v>0</v>
      </c>
      <c r="CZ135" s="19">
        <f>SUMIF($E$4:$E$127,"410",$CZ$4:$CZ$127)</f>
        <v>0</v>
      </c>
      <c r="DA135" s="19">
        <f>SUMIF($E$4:$E$127,"410",$DA$4:$DA$127)</f>
        <v>0</v>
      </c>
      <c r="DB135" s="19">
        <f>SUMIF($E$4:$E$127,"410",$DB$4:$DB$127)</f>
        <v>0</v>
      </c>
      <c r="DC135" s="19">
        <f>SUMIF($E$4:$E$127,"410",$DC$4:$DC$127)</f>
        <v>0</v>
      </c>
      <c r="DD135" s="19">
        <f>SUMIF($E$4:$E$127,"410",$DD$4:$DD$127)</f>
        <v>630996319</v>
      </c>
      <c r="DE135" s="19">
        <f>SUMIF($E$4:$E$127,"410",$DE$4:$DE$127)</f>
        <v>178095512</v>
      </c>
      <c r="DF135" s="19">
        <f>SUMIF($E$4:$E$127,"410",$DF$4:$DF$127)</f>
        <v>0</v>
      </c>
      <c r="DG135" s="19">
        <f>SUMIF($E$4:$E$127,"410",$DG$4:$DG$127)</f>
        <v>441200340</v>
      </c>
      <c r="DH135" s="19">
        <f>SUMIF($E$4:$E$127,"410",$DH$4:$DH$127)</f>
        <v>0</v>
      </c>
      <c r="DI135" s="19">
        <f>SUMIF($E$4:$E$127,"410",$DI$4:$DI$127)</f>
        <v>11169156</v>
      </c>
      <c r="DJ135" s="19">
        <f>SUMIF($E$4:$E$127,"410",$DJ$4:$DJ$127)</f>
        <v>0</v>
      </c>
      <c r="DK135" s="19">
        <f>SUMIF($E$4:$E$127,"410",$DK$4:$DK$127)</f>
        <v>190971538</v>
      </c>
      <c r="DL135" s="19">
        <f>SUMIF($E$4:$E$127,"410",$DL$4:$DL$127)</f>
        <v>47774614</v>
      </c>
      <c r="DN135" s="5">
        <f t="shared" si="352"/>
        <v>4328906780</v>
      </c>
      <c r="DO135" s="5">
        <f t="shared" si="353"/>
        <v>4328906780</v>
      </c>
      <c r="DP135" s="5">
        <f t="shared" si="354"/>
        <v>4328906780</v>
      </c>
    </row>
    <row r="136" spans="3:120" ht="14.25" customHeight="1" x14ac:dyDescent="0.25">
      <c r="C136" s="32"/>
      <c r="D136" s="31" t="s">
        <v>6</v>
      </c>
      <c r="E136" s="38">
        <v>510</v>
      </c>
      <c r="F136" s="28"/>
      <c r="G136" s="24">
        <f>SUMIF($E$4:$E$127,"510",$G$4:$G$127)</f>
        <v>938377351</v>
      </c>
      <c r="H136" s="24">
        <f>SUMIF($E$4:$E$127,"510",$H$4:$H$127)</f>
        <v>0</v>
      </c>
      <c r="I136" s="29">
        <f>SUMIF($E$4:$E$127,"510",$I$4:$I$127)</f>
        <v>0</v>
      </c>
      <c r="J136" s="29">
        <f>SUMIF($E$4:$E$128,"510",$J$4:$J$128)</f>
        <v>29000000</v>
      </c>
      <c r="K136" s="24">
        <f>SUMIF($E$4:$E$127,"510",$K$4:$K$127)</f>
        <v>0</v>
      </c>
      <c r="L136" s="28">
        <f>SUMIF($E$4:$E$127,"510",$L$4:$L$127)</f>
        <v>762568554</v>
      </c>
      <c r="M136" s="28">
        <f>SUMIF($E$4:$E$127,"510",$M$4:$M$127)</f>
        <v>14004396</v>
      </c>
      <c r="N136" s="28">
        <f>SUMIF($E$4:$E$127,"510",$N$4:$N$127)</f>
        <v>0</v>
      </c>
      <c r="O136" s="28">
        <f>SUMIF($E$4:$E$127,"510",$O$4:$O$127)</f>
        <v>0</v>
      </c>
      <c r="P136" s="28">
        <f>SUMIF($E$4:$E$127,"510",$P$4:$P$127)</f>
        <v>0</v>
      </c>
      <c r="Q136" s="28">
        <f>SUMIF($E$4:$E$127,"510",$Q$4:$Q$127)</f>
        <v>0</v>
      </c>
      <c r="R136" s="28">
        <f>SUMIF($E$4:$E$127,"510",$R$4:$R$127)</f>
        <v>0</v>
      </c>
      <c r="S136" s="28">
        <f>SUMIF($E$4:$E$127,"510",$S$4:$S$127)</f>
        <v>0</v>
      </c>
      <c r="T136" s="28">
        <f>SUMIF($E$4:$E$127,"510",$T$4:$T$127)</f>
        <v>40431446</v>
      </c>
      <c r="U136" s="28">
        <f>SUMIF($E$4:$E$127,"510",$U$4:$U$127)</f>
        <v>1796640</v>
      </c>
      <c r="V136" s="28">
        <f>SUMIF($E$4:$E$127,"510",$V$4:$V$127)</f>
        <v>0</v>
      </c>
      <c r="W136" s="28">
        <f>SUMIF($E$4:$E$119,"510",$W$4:$W$119)</f>
        <v>0</v>
      </c>
      <c r="X136" s="28"/>
      <c r="Y136" s="28">
        <f>SUMIF($E$4:$E$127,"510",$Y$4:$Y$127)</f>
        <v>0</v>
      </c>
      <c r="Z136" s="28">
        <f>SUMIF($E$4:$E$127,"510",$Z$4:$Z$127)</f>
        <v>0</v>
      </c>
      <c r="AA136" s="28">
        <f>SUMIF($E$4:$E$127,"510",$AA$4:$AA$127)</f>
        <v>90576315</v>
      </c>
      <c r="AC136" s="27">
        <f t="shared" si="344"/>
        <v>0.71654546253003071</v>
      </c>
      <c r="AD136" s="21">
        <f t="shared" si="345"/>
        <v>672390033</v>
      </c>
      <c r="AE136" s="24">
        <f>SUMIF($E$4:$E$127,"510",$AE$4:$AE$127)</f>
        <v>0</v>
      </c>
      <c r="AF136" s="24">
        <f>SUMIF($E$4:$E$127,"510",$AF$4:$AF$127)</f>
        <v>0</v>
      </c>
      <c r="AG136" s="24">
        <f>SUMIF($E$4:$E$127,"510",$AG$4:$AG$127)</f>
        <v>0</v>
      </c>
      <c r="AH136" s="24">
        <f>SUMIF($E$4:$E$127,"510",$AH$4:$AH$127)</f>
        <v>0</v>
      </c>
      <c r="AI136" s="24">
        <f>SUMIF($E$4:$E$127,"510",$AI$4:$AI$127)</f>
        <v>585270025</v>
      </c>
      <c r="AJ136" s="24">
        <f>SUMIF($E$4:$E$127,"510",$AJ$4:$AJ$127)</f>
        <v>14004396</v>
      </c>
      <c r="AK136" s="24">
        <f>SUMIF($E$4:$E$127,"510",$AK$4:$AK$127)</f>
        <v>0</v>
      </c>
      <c r="AL136" s="24">
        <f>SUMIF($E$4:$E$127,"510",$AL$4:$AL$127)</f>
        <v>0</v>
      </c>
      <c r="AM136" s="24">
        <f>SUMIF($E$4:$E$127,"510",$AM$4:$AM$127)</f>
        <v>0</v>
      </c>
      <c r="AN136" s="24">
        <f>SUMIF($E$4:$E$127,"510",$AN$4:$AN$127)</f>
        <v>0</v>
      </c>
      <c r="AO136" s="24">
        <f>SUMIF($E$4:$E$127,"510",$AO$4:$AO$127)</f>
        <v>0</v>
      </c>
      <c r="AP136" s="24">
        <f>SUMIF($E$4:$E$127,"510",$AP$4:$AP$127)</f>
        <v>0</v>
      </c>
      <c r="AQ136" s="24">
        <f>SUMIF($E$4:$E$127,"510",$AQ$4:$AQ$127)</f>
        <v>22867435</v>
      </c>
      <c r="AR136" s="24">
        <f>SUMIF($E$4:$E$127,"510",$AR$4:$AR$127)</f>
        <v>1796640</v>
      </c>
      <c r="AS136" s="24">
        <f>SUMIF($E$4:$E$127,"510",$AS$4:$AS$127)</f>
        <v>0</v>
      </c>
      <c r="AT136" s="24">
        <f>SUMIF($E$4:$E$127,"510",$AT$4:$AT$127)</f>
        <v>0</v>
      </c>
      <c r="AU136" s="24">
        <f>SUMIF($E$4:$E$127,"510",$AU$4:$AU$127)</f>
        <v>0</v>
      </c>
      <c r="AV136" s="24">
        <f>SUMIF($E$4:$E$127,"510",$AV$4:$AV$127)</f>
        <v>0</v>
      </c>
      <c r="AW136" s="24">
        <f>SUMIF($E$4:$E$127," 510",$AW$4:$AW$127)</f>
        <v>0</v>
      </c>
      <c r="AX136" s="24">
        <f>SUMIF($E$4:$E$127,"510",$AX$4:$AX$127)</f>
        <v>48451537</v>
      </c>
      <c r="AY136" s="14">
        <f t="shared" si="346"/>
        <v>0.28345453746996929</v>
      </c>
      <c r="AZ136" s="21">
        <f t="shared" si="347"/>
        <v>265987318</v>
      </c>
      <c r="BA136" s="20">
        <f>SUMIF($E$4:$E$127,"510",$BA$4:$BA$127)</f>
        <v>0</v>
      </c>
      <c r="BB136" s="20">
        <f>SUMIF($E$4:$E$127,"510",$BB$4:$BB$127)</f>
        <v>0</v>
      </c>
      <c r="BC136" s="20">
        <f>SUMIF($E$4:$E$127,"510",$BC$4:$BC$127)</f>
        <v>29000000</v>
      </c>
      <c r="BD136" s="20">
        <f>SUMIF($E$4:$E$127,"510",$BD$4:$BD$127)</f>
        <v>0</v>
      </c>
      <c r="BE136" s="20">
        <f>SUMIF($E$4:$E$127,"510",$BE$4:$BE$127)</f>
        <v>177298529</v>
      </c>
      <c r="BF136" s="20">
        <f>SUMIF($E$4:$E$127,"510",$BF$4:$BF$127)</f>
        <v>0</v>
      </c>
      <c r="BG136" s="20">
        <f>SUMIF($E$4:$E$127,"510",$BG$4:$BG$127)</f>
        <v>0</v>
      </c>
      <c r="BH136" s="20">
        <f>SUMIF($E$4:$E$127,"510",$BH$4:$BH$127)</f>
        <v>0</v>
      </c>
      <c r="BI136" s="20">
        <f>SUMIF($E$4:$E$127,"510",$BI$4:$BI$127)</f>
        <v>0</v>
      </c>
      <c r="BJ136" s="20">
        <f>SUMIF($E$4:$E$127,"510",$BJ$4:$BJ$127)</f>
        <v>0</v>
      </c>
      <c r="BK136" s="20">
        <f>SUMIF($E$4:$E$127,"510",$BK$4:$BK$127)</f>
        <v>0</v>
      </c>
      <c r="BL136" s="20">
        <f>SUMIF($E$4:$E$127,"510",$BL$4:$BL$127)</f>
        <v>0</v>
      </c>
      <c r="BM136" s="20">
        <f>SUMIF($E$4:$E$127,"510",$BM$4:$BM$127)</f>
        <v>17564011</v>
      </c>
      <c r="BN136" s="20">
        <f>SUMIF($E$4:$E$127,"510",$BN$4:$BN$127)</f>
        <v>0</v>
      </c>
      <c r="BO136" s="20">
        <f>SUMIF($E$4:$E$127,"510",$BO$4:$BO$127)</f>
        <v>0</v>
      </c>
      <c r="BP136" s="20">
        <f>SUMIF($E$4:$E$127,"520",$BP$4:$BP$127)</f>
        <v>0</v>
      </c>
      <c r="BQ136" s="20"/>
      <c r="BR136" s="20">
        <f>SUMIF($E$4:$E$127,"510",$BR$4:$BR$127)</f>
        <v>0</v>
      </c>
      <c r="BS136" s="20">
        <f>SUMIF($E$4:$E$127,"510",$BS$4:$BS$127)</f>
        <v>0</v>
      </c>
      <c r="BT136" s="26">
        <f>SUMIF($E$4:$E$127,"510",$BT$4:$BT$127)</f>
        <v>42124778</v>
      </c>
      <c r="BU136" s="25">
        <f t="shared" si="348"/>
        <v>0.67199767804284949</v>
      </c>
      <c r="BV136" s="21">
        <f t="shared" si="349"/>
        <v>630587401</v>
      </c>
      <c r="BW136" s="24">
        <f>SUMIF($E$4:$E$127,"510",$BW$4:$BW$127)</f>
        <v>0</v>
      </c>
      <c r="BX136" s="24">
        <f>SUMIF($E$4:$E$127,"510",$BX$4:$BX$127)</f>
        <v>0</v>
      </c>
      <c r="BY136" s="24">
        <f>SUMIF($E$4:$E$127,"510",$BY$4:$BY$127)</f>
        <v>0</v>
      </c>
      <c r="BZ136" s="24">
        <f>SUMIF($E$4:$E$127,"510",$BZ$4:$BZ$127)</f>
        <v>0</v>
      </c>
      <c r="CA136" s="24">
        <f>SUMIF($E$4:$E$127,"510",$CA$4:$CA$127)</f>
        <v>545029329</v>
      </c>
      <c r="CB136" s="24">
        <f>SUMIF($E$4:$E$127,"510",$CB$4:$CB$127)</f>
        <v>14004396</v>
      </c>
      <c r="CC136" s="24">
        <f>SUMIF($E$4:$E$127,"510",$CC$4:$CC$127)</f>
        <v>0</v>
      </c>
      <c r="CD136" s="24">
        <f>SUMIF($E$4:$E$127,"510",$CD$4:$CD$127)</f>
        <v>0</v>
      </c>
      <c r="CE136" s="24">
        <f>SUMIF($E$4:$E$127,"510",$CE$4:$CE$127)</f>
        <v>0</v>
      </c>
      <c r="CF136" s="24">
        <f>SUMIF($E$4:$E$127,"510",$CF$4:$CF$127)</f>
        <v>0</v>
      </c>
      <c r="CG136" s="24">
        <f>SUMIF($E$4:$E$127,"510",$CG$4:$CG$127)</f>
        <v>0</v>
      </c>
      <c r="CH136" s="24">
        <f>SUMIF($E$4:$E$127,"510",$CH$4:$CH$127)</f>
        <v>0</v>
      </c>
      <c r="CI136" s="24">
        <f>SUMIF($E$4:$E$127,"510",$CI$4:$CI$127)</f>
        <v>22856903</v>
      </c>
      <c r="CJ136" s="24">
        <f>SUMIF($E$4:$E$127,"510",$CJ$4:$CJ$127)</f>
        <v>1796640</v>
      </c>
      <c r="CK136" s="24">
        <f>SUMIF($E$4:$E$127,"510",$CK$4:$CK$127)</f>
        <v>0</v>
      </c>
      <c r="CL136" s="24">
        <f>SUMIF($E$4:$E$127,"510",$CL$4:$CL$127)</f>
        <v>0</v>
      </c>
      <c r="CM136" s="24">
        <f>SUMIF($E$4:$E$127,"111",$CM$4:$CM$127)</f>
        <v>0</v>
      </c>
      <c r="CN136" s="24">
        <f>SUMIF($E$4:$E$127,"510",$CN$4:$CN$127)</f>
        <v>0</v>
      </c>
      <c r="CO136" s="24">
        <f>SUMIF($E$4:$E$127,"510",$CO$4:$CO$127)</f>
        <v>0</v>
      </c>
      <c r="CP136" s="23">
        <f>SUMIF($E$4:$E$127,"510",$CP$4:$CP$127)</f>
        <v>46900133</v>
      </c>
      <c r="CQ136" s="22">
        <f t="shared" si="350"/>
        <v>0.32800232195715051</v>
      </c>
      <c r="CR136" s="21">
        <f t="shared" si="351"/>
        <v>307789950</v>
      </c>
      <c r="CS136" s="20">
        <f>SUMIF($E$4:$E$127,"510",$CS$4:$CS$127)</f>
        <v>0</v>
      </c>
      <c r="CT136" s="20">
        <f>SUMIF($E$4:$E$127,"510",$CT$4:$CT$127)</f>
        <v>0</v>
      </c>
      <c r="CU136" s="20">
        <f>SUMIF($E$4:$E$127,"510",$CU$4:$CU$127)</f>
        <v>29000000</v>
      </c>
      <c r="CV136" s="20">
        <f>SUMIF($E$4:$E$127,"510",$CV$4:$CV$127)</f>
        <v>0</v>
      </c>
      <c r="CW136" s="20">
        <f>SUMIF($E$4:$E$127,"510",$CW$4:$CW$127)</f>
        <v>217539225</v>
      </c>
      <c r="CX136" s="20">
        <f>SUMIF($E$4:$E$127,"510",$CX$4:$CX$127)</f>
        <v>0</v>
      </c>
      <c r="CY136" s="20">
        <f>SUMIF($E$4:$E$127,"510",$CY$4:$CY$127)</f>
        <v>0</v>
      </c>
      <c r="CZ136" s="19">
        <f>SUMIF($E$4:$E$127,"510",$CZ$4:$CZ$127)</f>
        <v>0</v>
      </c>
      <c r="DA136" s="19">
        <f>SUMIF($E$4:$E$127,"510",$DA$4:$DA$127)</f>
        <v>0</v>
      </c>
      <c r="DB136" s="19">
        <f>SUMIF($E$4:$E$127,"510",$DB$4:$DB$127)</f>
        <v>0</v>
      </c>
      <c r="DC136" s="19">
        <f>SUMIF($E$4:$E$127,"510",$DC$4:$DC$127)</f>
        <v>0</v>
      </c>
      <c r="DD136" s="19">
        <f>SUMIF($E$4:$E$127,"510",$DD$4:$DD$127)</f>
        <v>0</v>
      </c>
      <c r="DE136" s="19">
        <f>SUMIF($E$4:$E$127,"510",$DE$4:$DE$127)</f>
        <v>17574543</v>
      </c>
      <c r="DF136" s="19">
        <f>SUMIF($E$4:$E$127,"510",$DF$4:$DF$127)</f>
        <v>0</v>
      </c>
      <c r="DG136" s="19">
        <f>SUMIF($E$4:$E$127,"510",$DG$4:$DG$127)</f>
        <v>0</v>
      </c>
      <c r="DH136" s="19">
        <f>SUMIF($E$4:$E$127,"510",$DH$4:$DH$127)</f>
        <v>0</v>
      </c>
      <c r="DI136" s="19">
        <f>SUMIF($E$4:$E$127,"510",$DI$4:$DI$127)</f>
        <v>0</v>
      </c>
      <c r="DJ136" s="19">
        <f>SUMIF($E$4:$E$127,"510",$DJ$4:$DJ$127)</f>
        <v>0</v>
      </c>
      <c r="DK136" s="19">
        <f>SUMIF($E$4:$E$127,"510",$DK$4:$DK$127)</f>
        <v>0</v>
      </c>
      <c r="DL136" s="19">
        <f>SUMIF($E$4:$E$127,"510",$DL$4:$DL$127)</f>
        <v>43676182</v>
      </c>
      <c r="DN136" s="5">
        <f t="shared" si="352"/>
        <v>938377351</v>
      </c>
      <c r="DO136" s="5">
        <f t="shared" si="353"/>
        <v>938377351</v>
      </c>
      <c r="DP136" s="5">
        <f t="shared" si="354"/>
        <v>938377351</v>
      </c>
    </row>
    <row r="137" spans="3:120" x14ac:dyDescent="0.25">
      <c r="C137" s="32"/>
      <c r="D137" s="31" t="s">
        <v>5</v>
      </c>
      <c r="E137" s="38">
        <v>520</v>
      </c>
      <c r="F137" s="28"/>
      <c r="G137" s="24">
        <f>SUMIF($E$4:$E$127,"520",$G$4:$G$127)</f>
        <v>1559182087</v>
      </c>
      <c r="H137" s="24">
        <f>SUMIF($E$4:$E$127,"520",$H$4:$H$127)</f>
        <v>0</v>
      </c>
      <c r="I137" s="29">
        <f>SUMIF($E$4:$E$127,"520",$I$4:$I$127)</f>
        <v>0</v>
      </c>
      <c r="J137" s="29">
        <f>SUMIF($E$4:$E$127,"520",$J$4:$J$127)</f>
        <v>0</v>
      </c>
      <c r="K137" s="24">
        <f>SUMIF($E$4:$E$127,"520",$K$4:$K$127)</f>
        <v>0</v>
      </c>
      <c r="L137" s="28">
        <f>SUMIF($E$4:$E$127,"520",$L$4:$L$127)</f>
        <v>520000000</v>
      </c>
      <c r="M137" s="28">
        <f>SUMIF($E$4:$E$127,"520",$M$4:$M$127)</f>
        <v>50000000</v>
      </c>
      <c r="N137" s="28">
        <f>SUMIF($E$4:$E$127,"520",$N$4:$N$127)</f>
        <v>0</v>
      </c>
      <c r="O137" s="28">
        <f>SUMIF($E$4:$E$127,"520",$O$4:$O$127)</f>
        <v>0</v>
      </c>
      <c r="P137" s="28">
        <f>SUMIF($E$4:$E$127,"520",$P$4:$P$127)</f>
        <v>0</v>
      </c>
      <c r="Q137" s="28">
        <f>SUMIF($E$4:$E$127,"520",$Q$4:$Q$127)</f>
        <v>0</v>
      </c>
      <c r="R137" s="28">
        <f>SUMIF($E$4:$E$127,"520",$R$4:$R$127)</f>
        <v>0</v>
      </c>
      <c r="S137" s="28">
        <f>SUMIF($E$4:$E$127,"520",$S$4:$S$127)</f>
        <v>200000000</v>
      </c>
      <c r="T137" s="28">
        <f>SUMIF($E$4:$E$127,"520",$T$4:$T$127)</f>
        <v>333901442</v>
      </c>
      <c r="U137" s="28">
        <f>SUMIF($E$4:$E$127,"520",$U$4:$U$127)</f>
        <v>0</v>
      </c>
      <c r="V137" s="28">
        <f>SUMIF($E$4:$E$127,"520",$V$4:$V$127)</f>
        <v>0</v>
      </c>
      <c r="W137" s="28">
        <f>SUMIF($E$4:$E$119,"520",$W$4:$W$119)</f>
        <v>0</v>
      </c>
      <c r="X137" s="28"/>
      <c r="Y137" s="28">
        <f>SUMIF($E$4:$E$127,"520",$Y$4:$Y$127)</f>
        <v>0</v>
      </c>
      <c r="Z137" s="28">
        <f>SUMIF($E$4:$E$127,"520",$Z$4:$Z$127)</f>
        <v>0</v>
      </c>
      <c r="AA137" s="28">
        <f>SUMIF($E$4:$E$127,"520",$AA$4:$AA$127)</f>
        <v>455280645</v>
      </c>
      <c r="AC137" s="27">
        <f t="shared" si="344"/>
        <v>0.6309010257376052</v>
      </c>
      <c r="AD137" s="21">
        <f t="shared" si="345"/>
        <v>983689578</v>
      </c>
      <c r="AE137" s="24">
        <f>SUMIF($E$4:$E$127,"520",$AE$4:$AE$127)</f>
        <v>0</v>
      </c>
      <c r="AF137" s="24">
        <f>SUMIF($E$4:$E$127,"520",$AF$4:$AF$127)</f>
        <v>0</v>
      </c>
      <c r="AG137" s="24">
        <f>SUMIF($E$4:$E$127,"520",$AG$4:$AG$127)</f>
        <v>0</v>
      </c>
      <c r="AH137" s="24">
        <f>SUMIF($E$4:$E$127,"520",$AH$4:$AH$127)</f>
        <v>0</v>
      </c>
      <c r="AI137" s="24">
        <f>SUMIF($E$4:$E$127,"520",$AI$4:$AI$127)</f>
        <v>237337364</v>
      </c>
      <c r="AJ137" s="24">
        <f>SUMIF($E$4:$E$127,"520",$AJ$4:$AJ$127)</f>
        <v>24212635</v>
      </c>
      <c r="AK137" s="24">
        <f>SUMIF($E$4:$E$127,"520",$AK$4:$AK$127)</f>
        <v>0</v>
      </c>
      <c r="AL137" s="24">
        <f>SUMIF($E$4:$E$127,"520",$AL$4:$AL$127)</f>
        <v>0</v>
      </c>
      <c r="AM137" s="24">
        <f>SUMIF($E$4:$E$127,"520",$AM$4:$AM$127)</f>
        <v>0</v>
      </c>
      <c r="AN137" s="24">
        <f>SUMIF($E$4:$E$127,"520",$AN$4:$AN$127)</f>
        <v>0</v>
      </c>
      <c r="AO137" s="24">
        <f>SUMIF($E$4:$E$127,"520",$AO$4:$AO$127)</f>
        <v>0</v>
      </c>
      <c r="AP137" s="24">
        <f>SUMIF($E$4:$E$127,"520",$AP$4:$AP$127)</f>
        <v>146908655</v>
      </c>
      <c r="AQ137" s="24">
        <f>SUMIF($E$4:$E$127,"520",$AQ$4:$AQ$127)</f>
        <v>282216149</v>
      </c>
      <c r="AR137" s="24">
        <f>SUMIF($E$4:$E$127,"520",$AR$4:$AR$127)</f>
        <v>0</v>
      </c>
      <c r="AS137" s="24">
        <f>SUMIF($E$4:$E$127,"520",$AS$4:$AS$127)</f>
        <v>0</v>
      </c>
      <c r="AT137" s="24">
        <f>SUMIF($E$4:$E$127,"520",$AT$4:$AT$127)</f>
        <v>0</v>
      </c>
      <c r="AU137" s="24">
        <f>SUMIF($E$4:$E$127,"520",$AU$4:$AU$127)</f>
        <v>0</v>
      </c>
      <c r="AV137" s="24">
        <f>SUMIF($E$4:$E$127,"520",$AV$4:$AV$127)</f>
        <v>0</v>
      </c>
      <c r="AW137" s="24">
        <f>SUMIF($E$4:$E$127,"520",$AW$4:$AW$127)</f>
        <v>0</v>
      </c>
      <c r="AX137" s="24">
        <f>SUMIF($E$4:$E$127,"520",$AX$4:$AX$127)</f>
        <v>293014775</v>
      </c>
      <c r="AY137" s="14">
        <f t="shared" si="346"/>
        <v>0.3690989742623948</v>
      </c>
      <c r="AZ137" s="21">
        <f t="shared" si="347"/>
        <v>575492509</v>
      </c>
      <c r="BA137" s="20">
        <f>SUMIF($E$4:$E$127,"520",$BA$4:$BA$127)</f>
        <v>0</v>
      </c>
      <c r="BB137" s="20">
        <f>SUMIF($E$4:$E$127,"520",$BB$4:$BB$127)</f>
        <v>0</v>
      </c>
      <c r="BC137" s="20">
        <f>SUMIF($E$4:$E$127,"520",$BC$4:$BC$127)</f>
        <v>0</v>
      </c>
      <c r="BD137" s="20">
        <f>SUMIF($E$4:$E$127,"520",$BD$4:$BD$127)</f>
        <v>0</v>
      </c>
      <c r="BE137" s="20">
        <f>SUMIF($E$4:$E$127,"520",$BE$4:$BE$127)</f>
        <v>282662636</v>
      </c>
      <c r="BF137" s="20">
        <f>SUMIF($E$4:$E$127,"520",$BF$4:$BF$127)</f>
        <v>25787365</v>
      </c>
      <c r="BG137" s="20">
        <f>SUMIF($E$4:$E$127,"520",$BG$4:$BG$127)</f>
        <v>0</v>
      </c>
      <c r="BH137" s="20">
        <f>SUMIF($E$4:$E$127,"520",$BH$4:$BH$127)</f>
        <v>0</v>
      </c>
      <c r="BI137" s="20">
        <f>SUMIF($E$4:$E$127,"520",$BI$4:$BI$127)</f>
        <v>0</v>
      </c>
      <c r="BJ137" s="20">
        <f>SUMIF($E$4:$E$127,"520",$BJ$4:$BJ$127)</f>
        <v>0</v>
      </c>
      <c r="BK137" s="20">
        <f>SUMIF($E$4:$E$127,"520",$BK$4:$BK$127)</f>
        <v>0</v>
      </c>
      <c r="BL137" s="20">
        <f>SUMIF($E$4:$E$127,"520",$BL$4:$BL$127)</f>
        <v>53091345</v>
      </c>
      <c r="BM137" s="20">
        <f>SUMIF($E$4:$E$127,"520",$BM$4:$BM$127)</f>
        <v>51685293</v>
      </c>
      <c r="BN137" s="20">
        <f>SUMIF($E$4:$E$127,"520",$BN$4:$BN$127)</f>
        <v>0</v>
      </c>
      <c r="BO137" s="20">
        <f>SUMIF($E$4:$E$127,"520",$BO$4:$BO$127)</f>
        <v>0</v>
      </c>
      <c r="BP137" s="20">
        <f>SUMIF($E$4:$E$127,"111",$BP$4:$BP$127)</f>
        <v>0</v>
      </c>
      <c r="BQ137" s="20"/>
      <c r="BR137" s="20">
        <f>SUMIF($E$4:$E$127,"520",$BR$4:$BR$127)</f>
        <v>0</v>
      </c>
      <c r="BS137" s="20">
        <f>SUMIF($E$4:$E$127,"520",$BS$4:$BS$127)</f>
        <v>0</v>
      </c>
      <c r="BT137" s="26">
        <f>SUMIF($E$4:$E$127,"520",$BT$4:$BT$127)</f>
        <v>162265870</v>
      </c>
      <c r="BU137" s="25">
        <f t="shared" si="348"/>
        <v>0.52199677175998749</v>
      </c>
      <c r="BV137" s="21">
        <f t="shared" si="349"/>
        <v>813888016</v>
      </c>
      <c r="BW137" s="24">
        <f>SUMIF($E$4:$E$127,"520",$BW$4:$BW$127)</f>
        <v>0</v>
      </c>
      <c r="BX137" s="24">
        <f>SUMIF($E$4:$E$127,"520",$BX$4:$BX$127)</f>
        <v>0</v>
      </c>
      <c r="BY137" s="24">
        <f>SUMIF($E$4:$E$127,"520",$BY$4:$BY$127)</f>
        <v>0</v>
      </c>
      <c r="BZ137" s="24">
        <f>SUMIF($E$4:$E$127,"520",$BZ$4:$BZ$127)</f>
        <v>0</v>
      </c>
      <c r="CA137" s="24">
        <f>SUMIF($E$4:$E$127,"520",$CA$4:$CA$127)</f>
        <v>213499273</v>
      </c>
      <c r="CB137" s="24">
        <f>SUMIF($E$4:$E$127,"520",$CB$4:$CB$127)</f>
        <v>23712635</v>
      </c>
      <c r="CC137" s="24">
        <f>SUMIF($E$4:$E$127,"520",$CC$4:$CC$127)</f>
        <v>0</v>
      </c>
      <c r="CD137" s="24">
        <f>SUMIF($E$4:$E$127,"520",$CD$4:$CD$127)</f>
        <v>0</v>
      </c>
      <c r="CE137" s="24">
        <f>SUMIF($E$4:$E$127,"520",$CE$4:$CE$127)</f>
        <v>0</v>
      </c>
      <c r="CF137" s="24">
        <f>SUMIF($E$4:$E$127,"520",$CF$4:$CF$127)</f>
        <v>0</v>
      </c>
      <c r="CG137" s="24">
        <f>SUMIF($E$4:$E$127,"520",$CG$4:$CG$127)</f>
        <v>0</v>
      </c>
      <c r="CH137" s="24">
        <f>SUMIF($E$4:$E$127,"520",$CH$4:$CH$127)</f>
        <v>133382922</v>
      </c>
      <c r="CI137" s="24">
        <f>SUMIF($E$4:$E$127,"520",$CI$4:$CI$127)</f>
        <v>168644801</v>
      </c>
      <c r="CJ137" s="24">
        <f>SUMIF($E$4:$E$127,"520",$CJ$4:$CJ$127)</f>
        <v>0</v>
      </c>
      <c r="CK137" s="24">
        <f>SUMIF($E$4:$E$127,"520",$CK$4:$CK$127)</f>
        <v>0</v>
      </c>
      <c r="CL137" s="24">
        <f>SUMIF($E$4:$E$127,"520",$CL$4:$CL$127)</f>
        <v>0</v>
      </c>
      <c r="CM137" s="24">
        <f>SUMIF($E$4:$E$127,"111",$CM$4:$CM$127)</f>
        <v>0</v>
      </c>
      <c r="CN137" s="24">
        <f>SUMIF($E$4:$E$127,"520",$CN$4:$CN$127)</f>
        <v>0</v>
      </c>
      <c r="CO137" s="24">
        <f>SUMIF($E$4:$E$127,"520",$CO$4:$CO$127)</f>
        <v>0</v>
      </c>
      <c r="CP137" s="23">
        <f>SUMIF($E$4:$E$127,"520",$CP$4:$CP$127)</f>
        <v>274648385</v>
      </c>
      <c r="CQ137" s="22">
        <f t="shared" si="350"/>
        <v>0.47800322824001251</v>
      </c>
      <c r="CR137" s="21">
        <f t="shared" si="351"/>
        <v>745294071</v>
      </c>
      <c r="CS137" s="20">
        <f>SUMIF($E$4:$E$127,"520",$CS$4:$CS$127)</f>
        <v>0</v>
      </c>
      <c r="CT137" s="20">
        <f>SUMIF($E$4:$E$127,"520",$CT$4:$CT$127)</f>
        <v>0</v>
      </c>
      <c r="CU137" s="20">
        <f>SUMIF($E$4:$E$127,"520",$CU$4:$CU$127)</f>
        <v>0</v>
      </c>
      <c r="CV137" s="20">
        <f>SUMIF($E$4:$E$127,"520",$CV$4:$CV$127)</f>
        <v>0</v>
      </c>
      <c r="CW137" s="20">
        <f>SUMIF($E$4:$E$127,"520",$CW$4:$CW$127)</f>
        <v>306500727</v>
      </c>
      <c r="CX137" s="20">
        <f>SUMIF($E$4:$E$127,"520",$CX$4:$CX$127)</f>
        <v>26287365</v>
      </c>
      <c r="CY137" s="20">
        <f>SUMIF($E$4:$E$127,"520",$CY$4:$CY$127)</f>
        <v>0</v>
      </c>
      <c r="CZ137" s="19">
        <f>SUMIF($E$4:$E$127,"520",$CZ$4:$CZ$127)</f>
        <v>0</v>
      </c>
      <c r="DA137" s="19">
        <f>SUMIF($E$4:$E$127,"520",$DA$4:$DA$127)</f>
        <v>0</v>
      </c>
      <c r="DB137" s="19">
        <f>SUMIF($E$4:$E$127,"520",$DB$4:$DB$127)</f>
        <v>0</v>
      </c>
      <c r="DC137" s="19">
        <f>SUMIF($E$4:$E$127,"520",$DC$4:$DC$127)</f>
        <v>0</v>
      </c>
      <c r="DD137" s="19">
        <f>SUMIF($E$4:$E$127,"520",$DD$4:$DD$127)</f>
        <v>66617078</v>
      </c>
      <c r="DE137" s="19">
        <f>SUMIF($E$4:$E$127,"520",$DE$4:$DE$127)</f>
        <v>165256641</v>
      </c>
      <c r="DF137" s="19">
        <f>SUMIF($E$4:$E$127,"520",$DF$4:$DF$127)</f>
        <v>0</v>
      </c>
      <c r="DG137" s="19">
        <f>SUMIF($E$4:$E$127,"520",$DG$4:$DG$127)</f>
        <v>0</v>
      </c>
      <c r="DH137" s="19">
        <f>SUMIF($E$4:$E$127,"520",$DH$4:$DH$127)</f>
        <v>0</v>
      </c>
      <c r="DI137" s="19">
        <f>SUMIF($E$4:$E$127,"520",$DI$4:$DI$127)</f>
        <v>0</v>
      </c>
      <c r="DJ137" s="19">
        <f>SUMIF($E$4:$E$127,"520",$DJ$4:$DJ$127)</f>
        <v>0</v>
      </c>
      <c r="DK137" s="19">
        <f>SUMIF($E$4:$E$127,"520",$DK$4:$DK$127)</f>
        <v>0</v>
      </c>
      <c r="DL137" s="19">
        <f>SUMIF($E$4:$E$127,"520",$DL$4:$DL$127)</f>
        <v>180632260</v>
      </c>
      <c r="DN137" s="5">
        <f t="shared" si="352"/>
        <v>1559182087</v>
      </c>
      <c r="DO137" s="5">
        <f t="shared" si="353"/>
        <v>1559182087</v>
      </c>
      <c r="DP137" s="5">
        <f t="shared" si="354"/>
        <v>1559182087</v>
      </c>
    </row>
    <row r="138" spans="3:120" x14ac:dyDescent="0.25">
      <c r="C138" s="32"/>
      <c r="D138" s="31" t="s">
        <v>4</v>
      </c>
      <c r="E138" s="38" t="s">
        <v>3</v>
      </c>
      <c r="F138" s="28"/>
      <c r="G138" s="24">
        <f>SUMIF($E$4:$E$127,"520-2",$G$4:$G$127)</f>
        <v>3185000000</v>
      </c>
      <c r="H138" s="24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8">
        <f>SUMIF($E$4:$E$127,"520-2",$U$4:$U$127)</f>
        <v>485000000</v>
      </c>
      <c r="V138" s="29"/>
      <c r="W138" s="29"/>
      <c r="X138" s="29"/>
      <c r="Y138" s="28">
        <f>SUMIF($E$4:$E$127,"520-2",$Y$4:$Y$127)</f>
        <v>2700000000</v>
      </c>
      <c r="Z138" s="29"/>
      <c r="AA138" s="28">
        <f>SUMIF($E$4:$E$127,"520-2",$AA$4:$AA$127)</f>
        <v>0</v>
      </c>
      <c r="AC138" s="27">
        <f t="shared" si="344"/>
        <v>1</v>
      </c>
      <c r="AD138" s="21">
        <f t="shared" si="345"/>
        <v>3185000000</v>
      </c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>
        <f>SUMIF($E$4:$E$127,"520-2",$AR$4:$AR$127)</f>
        <v>485000000</v>
      </c>
      <c r="AS138" s="24"/>
      <c r="AT138" s="24"/>
      <c r="AU138" s="24">
        <f>SUMIF($E$4:$E$127,"520-2",$AU$4:$AU$127)</f>
        <v>0</v>
      </c>
      <c r="AV138" s="24">
        <f>SUMIF($E$4:$E$127,"520-2",$AV$4:$AV$127)</f>
        <v>2700000000</v>
      </c>
      <c r="AW138" s="24"/>
      <c r="AX138" s="24"/>
      <c r="AY138" s="14">
        <f t="shared" si="346"/>
        <v>0</v>
      </c>
      <c r="AZ138" s="21">
        <f t="shared" si="347"/>
        <v>0</v>
      </c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>
        <f>SUMIF($E$4:$E$127,"520-2",$BN$4:$BN$127)</f>
        <v>0</v>
      </c>
      <c r="BO138" s="20"/>
      <c r="BP138" s="20"/>
      <c r="BQ138" s="20"/>
      <c r="BR138" s="20">
        <f>SUMIF($E$4:$E$127,"520-2",$BR$4:$BR$127)</f>
        <v>0</v>
      </c>
      <c r="BS138" s="20"/>
      <c r="BT138" s="26"/>
      <c r="BU138" s="25">
        <f t="shared" si="348"/>
        <v>0.25496371679748825</v>
      </c>
      <c r="BV138" s="21">
        <f>SUM(BW138:CP138)</f>
        <v>812059438</v>
      </c>
      <c r="BW138" s="23"/>
      <c r="BX138" s="23"/>
      <c r="BY138" s="23"/>
      <c r="BZ138" s="23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>
        <f>SUMIF($E$4:$E$127,"520-2",$CJ$4:$CJ$127)</f>
        <v>359172189</v>
      </c>
      <c r="CK138" s="24"/>
      <c r="CL138" s="24"/>
      <c r="CM138" s="24">
        <f>SUMIF($E$4:$E$127,"111",$CM$4:$CM$127)</f>
        <v>0</v>
      </c>
      <c r="CN138" s="24">
        <f>SUMIF($E$4:$E$127,"520-2",$CN$4:$CN$127)</f>
        <v>452887249</v>
      </c>
      <c r="CO138" s="24"/>
      <c r="CP138" s="23"/>
      <c r="CQ138" s="22">
        <f t="shared" si="350"/>
        <v>0.7450362832025117</v>
      </c>
      <c r="CR138" s="21">
        <f t="shared" si="351"/>
        <v>2372940562</v>
      </c>
      <c r="CS138" s="26"/>
      <c r="CT138" s="26"/>
      <c r="CU138" s="26"/>
      <c r="CV138" s="26"/>
      <c r="CW138" s="20"/>
      <c r="CX138" s="20"/>
      <c r="CY138" s="20"/>
      <c r="CZ138" s="19"/>
      <c r="DA138" s="19"/>
      <c r="DB138" s="19"/>
      <c r="DC138" s="19"/>
      <c r="DD138" s="19"/>
      <c r="DE138" s="19"/>
      <c r="DF138" s="19">
        <f>SUMIF($E$4:$E$127,"520-2",$DF$4:$DF$127)</f>
        <v>125827811</v>
      </c>
      <c r="DG138" s="19"/>
      <c r="DH138" s="19"/>
      <c r="DI138" s="19">
        <f>SUMIF($E$4:$E$127,"520-2",$DI$4:$DI$127)</f>
        <v>0</v>
      </c>
      <c r="DJ138" s="19">
        <f>SUMIF($E$4:$E$127,"520-2",$DJ$4:$DJ$127)</f>
        <v>2247112751</v>
      </c>
      <c r="DK138" s="19"/>
      <c r="DL138" s="19"/>
      <c r="DN138" s="5">
        <f t="shared" si="352"/>
        <v>3185000000</v>
      </c>
      <c r="DO138" s="5">
        <f t="shared" si="353"/>
        <v>3185000000</v>
      </c>
      <c r="DP138" s="5">
        <f t="shared" si="354"/>
        <v>3185000000</v>
      </c>
    </row>
    <row r="139" spans="3:120" x14ac:dyDescent="0.25">
      <c r="C139" s="32"/>
      <c r="D139" s="31" t="s">
        <v>2</v>
      </c>
      <c r="E139" s="37"/>
      <c r="F139" s="36"/>
      <c r="G139" s="33">
        <f t="shared" ref="G139:AA139" si="355">SUM(G132:G138)</f>
        <v>19428325104</v>
      </c>
      <c r="H139" s="33">
        <f t="shared" si="355"/>
        <v>0</v>
      </c>
      <c r="I139" s="33">
        <f t="shared" si="355"/>
        <v>0</v>
      </c>
      <c r="J139" s="33">
        <f t="shared" si="355"/>
        <v>8458835637</v>
      </c>
      <c r="K139" s="33">
        <f t="shared" si="355"/>
        <v>171003327</v>
      </c>
      <c r="L139" s="33">
        <f t="shared" si="355"/>
        <v>1899736650</v>
      </c>
      <c r="M139" s="33">
        <f t="shared" si="355"/>
        <v>138372986</v>
      </c>
      <c r="N139" s="33">
        <f t="shared" si="355"/>
        <v>54387</v>
      </c>
      <c r="O139" s="33">
        <f t="shared" si="355"/>
        <v>30665828</v>
      </c>
      <c r="P139" s="33">
        <f t="shared" si="355"/>
        <v>1940856</v>
      </c>
      <c r="Q139" s="33">
        <f t="shared" si="355"/>
        <v>3438802</v>
      </c>
      <c r="R139" s="33">
        <f t="shared" si="355"/>
        <v>345941457</v>
      </c>
      <c r="S139" s="33">
        <f t="shared" si="355"/>
        <v>1544000000</v>
      </c>
      <c r="T139" s="33">
        <f t="shared" si="355"/>
        <v>1142029623</v>
      </c>
      <c r="U139" s="33">
        <f t="shared" si="355"/>
        <v>486796640</v>
      </c>
      <c r="V139" s="33">
        <f t="shared" si="355"/>
        <v>1054833768</v>
      </c>
      <c r="W139" s="33">
        <f t="shared" si="355"/>
        <v>0</v>
      </c>
      <c r="X139" s="33">
        <f t="shared" si="355"/>
        <v>11169156</v>
      </c>
      <c r="Y139" s="33">
        <f t="shared" si="355"/>
        <v>2700000000</v>
      </c>
      <c r="Z139" s="33">
        <f t="shared" si="355"/>
        <v>204741836</v>
      </c>
      <c r="AA139" s="33">
        <f t="shared" si="355"/>
        <v>1234764151</v>
      </c>
      <c r="AB139" s="35">
        <f>SUM(AB132:AB137)</f>
        <v>0</v>
      </c>
      <c r="AC139" s="27">
        <f t="shared" si="344"/>
        <v>0.60916142604404711</v>
      </c>
      <c r="AD139" s="33">
        <f t="shared" ref="AD139:AX139" si="356">SUM(AD132:AD138)</f>
        <v>11834986226</v>
      </c>
      <c r="AE139" s="33">
        <f t="shared" si="356"/>
        <v>0</v>
      </c>
      <c r="AF139" s="33">
        <f t="shared" si="356"/>
        <v>0</v>
      </c>
      <c r="AG139" s="33">
        <f t="shared" si="356"/>
        <v>3965180841</v>
      </c>
      <c r="AH139" s="33">
        <f t="shared" si="356"/>
        <v>19256000</v>
      </c>
      <c r="AI139" s="33">
        <f t="shared" si="356"/>
        <v>1219077930</v>
      </c>
      <c r="AJ139" s="33">
        <f t="shared" si="356"/>
        <v>38217031</v>
      </c>
      <c r="AK139" s="33">
        <f t="shared" si="356"/>
        <v>0</v>
      </c>
      <c r="AL139" s="33">
        <f t="shared" si="356"/>
        <v>0</v>
      </c>
      <c r="AM139" s="33">
        <f t="shared" si="356"/>
        <v>0</v>
      </c>
      <c r="AN139" s="33">
        <f t="shared" si="356"/>
        <v>0</v>
      </c>
      <c r="AO139" s="33">
        <f t="shared" si="356"/>
        <v>164856575</v>
      </c>
      <c r="AP139" s="33">
        <f t="shared" si="356"/>
        <v>1446908655</v>
      </c>
      <c r="AQ139" s="33">
        <f t="shared" si="356"/>
        <v>645126807</v>
      </c>
      <c r="AR139" s="33">
        <f t="shared" si="356"/>
        <v>486796640</v>
      </c>
      <c r="AS139" s="33">
        <f t="shared" si="356"/>
        <v>707504133</v>
      </c>
      <c r="AT139" s="33">
        <f t="shared" si="356"/>
        <v>0</v>
      </c>
      <c r="AU139" s="33">
        <f t="shared" si="356"/>
        <v>0</v>
      </c>
      <c r="AV139" s="33">
        <f t="shared" si="356"/>
        <v>2700000000</v>
      </c>
      <c r="AW139" s="33">
        <f t="shared" si="356"/>
        <v>13770298</v>
      </c>
      <c r="AX139" s="33">
        <f t="shared" si="356"/>
        <v>428291316</v>
      </c>
      <c r="AY139" s="14">
        <f t="shared" si="346"/>
        <v>0.39083857395595289</v>
      </c>
      <c r="AZ139" s="34">
        <f t="shared" ref="AZ139:BT139" si="357">SUM(AZ132:AZ138)</f>
        <v>7593338878</v>
      </c>
      <c r="BA139" s="34">
        <f t="shared" si="357"/>
        <v>0</v>
      </c>
      <c r="BB139" s="34">
        <f t="shared" si="357"/>
        <v>0</v>
      </c>
      <c r="BC139" s="34">
        <f t="shared" si="357"/>
        <v>4493654796</v>
      </c>
      <c r="BD139" s="34">
        <f t="shared" si="357"/>
        <v>151747327</v>
      </c>
      <c r="BE139" s="34">
        <f t="shared" si="357"/>
        <v>680658720</v>
      </c>
      <c r="BF139" s="34">
        <f t="shared" si="357"/>
        <v>100155955</v>
      </c>
      <c r="BG139" s="34">
        <f t="shared" si="357"/>
        <v>54387</v>
      </c>
      <c r="BH139" s="34">
        <f t="shared" si="357"/>
        <v>30665828</v>
      </c>
      <c r="BI139" s="34">
        <f t="shared" si="357"/>
        <v>1940856</v>
      </c>
      <c r="BJ139" s="34">
        <f t="shared" si="357"/>
        <v>3438802</v>
      </c>
      <c r="BK139" s="34">
        <f t="shared" si="357"/>
        <v>181084882</v>
      </c>
      <c r="BL139" s="34">
        <f t="shared" si="357"/>
        <v>97091345</v>
      </c>
      <c r="BM139" s="34">
        <f t="shared" si="357"/>
        <v>496902816</v>
      </c>
      <c r="BN139" s="34">
        <f t="shared" si="357"/>
        <v>0</v>
      </c>
      <c r="BO139" s="34">
        <f t="shared" si="357"/>
        <v>347329635</v>
      </c>
      <c r="BP139" s="34">
        <f t="shared" si="357"/>
        <v>0</v>
      </c>
      <c r="BQ139" s="34">
        <f t="shared" si="357"/>
        <v>11169156</v>
      </c>
      <c r="BR139" s="34">
        <f t="shared" si="357"/>
        <v>0</v>
      </c>
      <c r="BS139" s="34">
        <f t="shared" si="357"/>
        <v>190971538</v>
      </c>
      <c r="BT139" s="34">
        <f t="shared" si="357"/>
        <v>806472835</v>
      </c>
      <c r="BU139" s="25">
        <f t="shared" si="348"/>
        <v>0.3253093188511017</v>
      </c>
      <c r="BV139" s="21">
        <f t="shared" ref="BV139:CP139" si="358">SUM(BV132:BV138)</f>
        <v>6320215206</v>
      </c>
      <c r="BW139" s="21">
        <f t="shared" si="358"/>
        <v>0</v>
      </c>
      <c r="BX139" s="21">
        <f t="shared" si="358"/>
        <v>0</v>
      </c>
      <c r="BY139" s="21">
        <f t="shared" si="358"/>
        <v>2006729475</v>
      </c>
      <c r="BZ139" s="21">
        <f t="shared" si="358"/>
        <v>2900000</v>
      </c>
      <c r="CA139" s="21">
        <f t="shared" si="358"/>
        <v>978415165</v>
      </c>
      <c r="CB139" s="21">
        <f t="shared" si="358"/>
        <v>37717031</v>
      </c>
      <c r="CC139" s="21">
        <f t="shared" si="358"/>
        <v>0</v>
      </c>
      <c r="CD139" s="21">
        <f t="shared" si="358"/>
        <v>0</v>
      </c>
      <c r="CE139" s="21">
        <f t="shared" si="358"/>
        <v>0</v>
      </c>
      <c r="CF139" s="21">
        <f t="shared" si="358"/>
        <v>0</v>
      </c>
      <c r="CG139" s="21">
        <f t="shared" si="358"/>
        <v>94856575</v>
      </c>
      <c r="CH139" s="21">
        <f t="shared" si="358"/>
        <v>846386603</v>
      </c>
      <c r="CI139" s="21">
        <f t="shared" si="358"/>
        <v>510961437</v>
      </c>
      <c r="CJ139" s="21">
        <f t="shared" si="358"/>
        <v>360968829</v>
      </c>
      <c r="CK139" s="21">
        <f t="shared" si="358"/>
        <v>613633428</v>
      </c>
      <c r="CL139" s="21">
        <f t="shared" si="358"/>
        <v>0</v>
      </c>
      <c r="CM139" s="21">
        <f t="shared" si="358"/>
        <v>0</v>
      </c>
      <c r="CN139" s="21">
        <f t="shared" si="358"/>
        <v>452887249</v>
      </c>
      <c r="CO139" s="21">
        <f t="shared" si="358"/>
        <v>13770298</v>
      </c>
      <c r="CP139" s="21">
        <f t="shared" si="358"/>
        <v>400989116</v>
      </c>
      <c r="CQ139" s="22">
        <f t="shared" si="350"/>
        <v>0.6746906811488983</v>
      </c>
      <c r="CR139" s="33">
        <f t="shared" ref="CR139:DL139" ca="1" si="359">SUM(CR132:CR138)</f>
        <v>13108109898</v>
      </c>
      <c r="CS139" s="33">
        <f t="shared" si="359"/>
        <v>0</v>
      </c>
      <c r="CT139" s="33">
        <f t="shared" ca="1" si="359"/>
        <v>0</v>
      </c>
      <c r="CU139" s="33">
        <f t="shared" si="359"/>
        <v>6452106162</v>
      </c>
      <c r="CV139" s="33">
        <f t="shared" si="359"/>
        <v>168103327</v>
      </c>
      <c r="CW139" s="33">
        <f t="shared" si="359"/>
        <v>921321485</v>
      </c>
      <c r="CX139" s="33">
        <f t="shared" si="359"/>
        <v>100655955</v>
      </c>
      <c r="CY139" s="33">
        <f t="shared" si="359"/>
        <v>54387</v>
      </c>
      <c r="CZ139" s="33">
        <f t="shared" si="359"/>
        <v>30665828</v>
      </c>
      <c r="DA139" s="33">
        <f t="shared" si="359"/>
        <v>1940856</v>
      </c>
      <c r="DB139" s="33">
        <f t="shared" si="359"/>
        <v>3438802</v>
      </c>
      <c r="DC139" s="33">
        <f t="shared" si="359"/>
        <v>251084882</v>
      </c>
      <c r="DD139" s="33">
        <f t="shared" si="359"/>
        <v>697613397</v>
      </c>
      <c r="DE139" s="33">
        <f t="shared" si="359"/>
        <v>631068186</v>
      </c>
      <c r="DF139" s="33">
        <f t="shared" si="359"/>
        <v>125827811</v>
      </c>
      <c r="DG139" s="33">
        <f t="shared" si="359"/>
        <v>441200340</v>
      </c>
      <c r="DH139" s="33">
        <f t="shared" si="359"/>
        <v>0</v>
      </c>
      <c r="DI139" s="33">
        <f t="shared" si="359"/>
        <v>11169156</v>
      </c>
      <c r="DJ139" s="33">
        <f t="shared" si="359"/>
        <v>2247112751</v>
      </c>
      <c r="DK139" s="33">
        <f t="shared" si="359"/>
        <v>190971538</v>
      </c>
      <c r="DL139" s="33">
        <f t="shared" si="359"/>
        <v>833775035</v>
      </c>
      <c r="DN139" s="5">
        <f t="shared" si="352"/>
        <v>19428325104</v>
      </c>
      <c r="DO139" s="5">
        <f t="shared" si="353"/>
        <v>19428325104</v>
      </c>
      <c r="DP139" s="5">
        <f t="shared" ca="1" si="354"/>
        <v>19428325104</v>
      </c>
    </row>
    <row r="140" spans="3:120" x14ac:dyDescent="0.25">
      <c r="C140" s="32"/>
      <c r="D140" s="31" t="s">
        <v>1</v>
      </c>
      <c r="E140" s="30">
        <v>301</v>
      </c>
      <c r="F140" s="28"/>
      <c r="G140" s="24">
        <f>SUMIF($E$4:$E$127,"301",$G$4:$G$127)</f>
        <v>2518000000</v>
      </c>
      <c r="H140" s="24">
        <f>SUMIF($E$4:$E$127,"301",$H$4:$H$127)</f>
        <v>0</v>
      </c>
      <c r="I140" s="29">
        <f>SUMIF($E$4:$E$127,"301",$I$4:$I$127)</f>
        <v>200000000</v>
      </c>
      <c r="J140" s="29">
        <f>SUMIF($E$4:$E$127,"301",$J$4:$J$127)</f>
        <v>268168096</v>
      </c>
      <c r="K140" s="24">
        <f>SUMIF($E$4:$E$127,"301",$K$4:$K$127)</f>
        <v>0</v>
      </c>
      <c r="L140" s="28">
        <f>SUMIF($E$4:$E$127,"301",$L$4:$L$127)</f>
        <v>701280247</v>
      </c>
      <c r="M140" s="28">
        <f>SUMIF($E$4:$E$127,"301",$M$4:$M$127)</f>
        <v>0</v>
      </c>
      <c r="N140" s="28">
        <f>SUMIF($E$4:$E$127,"301",$N$4:$N$127)</f>
        <v>0</v>
      </c>
      <c r="O140" s="28">
        <f>SUMIF($E$4:$E$127,"301",$O$4:$O$127)</f>
        <v>0</v>
      </c>
      <c r="P140" s="28">
        <f>SUMIF($E$4:$E$127,"301",$P$4:$P$127)</f>
        <v>0</v>
      </c>
      <c r="Q140" s="28">
        <f>SUMIF($E$4:$E$127,"301",$Q$4:$Q$127)</f>
        <v>0</v>
      </c>
      <c r="R140" s="28">
        <f>SUMIF($E$4:$E$127,"301",$R$4:$R$127)</f>
        <v>0</v>
      </c>
      <c r="S140" s="28">
        <f>SUMIF($E$4:$E$127,"301",$S$4:$S$127)</f>
        <v>0</v>
      </c>
      <c r="T140" s="28">
        <f>SUMIF($E$4:$E$127,"301",$T$4:$T$127)</f>
        <v>0</v>
      </c>
      <c r="U140" s="28">
        <f>SUMIF($E$4:$E$127,"301",$U$4:$U$127)</f>
        <v>0</v>
      </c>
      <c r="V140" s="28">
        <f>SUMIF($E$4:$E$127,"301",$V$4:$V$127)</f>
        <v>50000000</v>
      </c>
      <c r="W140" s="28">
        <f>SUMIF($E$4:$E$119,"301",$W$4:$W$119)</f>
        <v>1262551657</v>
      </c>
      <c r="X140" s="28"/>
      <c r="Y140" s="28">
        <f>SUMIF($E$4:$E$119,"301",$Y$4:$Y$119)</f>
        <v>0</v>
      </c>
      <c r="Z140" s="28">
        <f>SUMIF($E$4:$E$127,"301",$Z$4:$Z$127)</f>
        <v>0</v>
      </c>
      <c r="AA140" s="28">
        <f>SUMIF($E$4:$E$127,"301",$AA$4:$AA$127)</f>
        <v>36000000</v>
      </c>
      <c r="AC140" s="27">
        <f t="shared" si="344"/>
        <v>0.78472343407466238</v>
      </c>
      <c r="AD140" s="21">
        <f>SUM(AF140:AX140)</f>
        <v>1975933607</v>
      </c>
      <c r="AE140" s="24">
        <f>SUMIF($E$4:$E$127,"301",$AE$4:$AE$127)</f>
        <v>0</v>
      </c>
      <c r="AF140" s="24">
        <f>SUMIF($E$4:$E$127,"301",$AF$4:$AF$127)</f>
        <v>200000000</v>
      </c>
      <c r="AG140" s="24">
        <f>SUMIF($E$4:$E$127,"301",$AG$4:$AG$127)</f>
        <v>268168096</v>
      </c>
      <c r="AH140" s="24">
        <f>SUMIF($E$4:$E$127,"301",$AH$4:$AH$127)</f>
        <v>0</v>
      </c>
      <c r="AI140" s="24">
        <f>SUMIF($E$4:$E$127,"301",$AI$4:$AI$127)</f>
        <v>701280247</v>
      </c>
      <c r="AJ140" s="24">
        <f>SUMIF($E$4:$E$127,"301",$AJ$4:$AJ$127)</f>
        <v>0</v>
      </c>
      <c r="AK140" s="24">
        <f>SUMIF($E$4:$E$127,"301",$AK$4:$AK$127)</f>
        <v>0</v>
      </c>
      <c r="AL140" s="24">
        <f>SUMIF($E$4:$E$127,"301",$AL$4:$AL$127)</f>
        <v>0</v>
      </c>
      <c r="AM140" s="24">
        <f>SUMIF($E$4:$E$127,"301",$AM$4:$AM$127)</f>
        <v>0</v>
      </c>
      <c r="AN140" s="24">
        <f>SUMIF($E$4:$E$127,"301",$AN$4:$AN$127)</f>
        <v>0</v>
      </c>
      <c r="AO140" s="24">
        <f>SUMIF($E$4:$E$127,"301",$AO$4:$AO$127)</f>
        <v>0</v>
      </c>
      <c r="AP140" s="24">
        <f>SUMIF($E$4:$E$127,"301",$AP$4:$AP$127)</f>
        <v>0</v>
      </c>
      <c r="AQ140" s="24">
        <f>SUMIF($E$4:$E$127,"301",$AQ$4:$AQ$127)</f>
        <v>0</v>
      </c>
      <c r="AR140" s="24">
        <f>SUMIF($E$4:$E$127,"301",$AR$4:$AR$127)</f>
        <v>0</v>
      </c>
      <c r="AS140" s="24">
        <f>SUMIF($E$4:$E$127,"301",$AS$4:$AS$127)</f>
        <v>30058973</v>
      </c>
      <c r="AT140" s="24">
        <f>SUMIF($E$4:$E$127,"301",$AT$4:$AT$127)</f>
        <v>763881429</v>
      </c>
      <c r="AU140" s="24">
        <f>SUMIF($E$4:$E$127,"301",$AU$4:$AU$127)</f>
        <v>0</v>
      </c>
      <c r="AV140" s="24">
        <f>SUMIF($E$4:$E$127,"301",$AV$4:$AV$127)</f>
        <v>0</v>
      </c>
      <c r="AW140" s="24">
        <f>SUMIF($E$4:$E$127,"301",$AW$4:$AW$127)</f>
        <v>0</v>
      </c>
      <c r="AX140" s="24">
        <f>SUMIF($E$4:$E$127,"301",$AX$4:$AX$127)</f>
        <v>12544862</v>
      </c>
      <c r="AY140" s="14">
        <f t="shared" si="346"/>
        <v>0.21527656592533762</v>
      </c>
      <c r="AZ140" s="21">
        <f>SUM(BA140:BT140)</f>
        <v>542066393</v>
      </c>
      <c r="BA140" s="20">
        <f>SUMIF($E$4:$E$127,"301",$BA$4:$BA$127)</f>
        <v>0</v>
      </c>
      <c r="BB140" s="20">
        <f>SUMIF($E$4:$E$127,"301",$BB$4:$BB$127)</f>
        <v>0</v>
      </c>
      <c r="BC140" s="20">
        <f>SUMIF($E$4:$E$127,"301",$BC$4:$BC$127)</f>
        <v>0</v>
      </c>
      <c r="BD140" s="20">
        <f>SUMIF($E$4:$E$127,"301",$BD$4:$BD$127)</f>
        <v>0</v>
      </c>
      <c r="BE140" s="20">
        <f>SUMIF($E$4:$E$127,"301",$BE$4:$BE$127)</f>
        <v>0</v>
      </c>
      <c r="BF140" s="20">
        <f>SUMIF($E$4:$E$127,"301",$BF$4:$BF$127)</f>
        <v>0</v>
      </c>
      <c r="BG140" s="20">
        <f>SUMIF($E$4:$E$127,"301",$BG$4:$BG$127)</f>
        <v>0</v>
      </c>
      <c r="BH140" s="20">
        <f>SUMIF($E$4:$E$127,"301",$BH$4:$BH$127)</f>
        <v>0</v>
      </c>
      <c r="BI140" s="20">
        <f>SUMIF($E$4:$E$127,"301",$BI$4:$BI$127)</f>
        <v>0</v>
      </c>
      <c r="BJ140" s="20">
        <f>SUMIF($E$4:$E$127,"301",$BJ$4:$BJ$127)</f>
        <v>0</v>
      </c>
      <c r="BK140" s="20">
        <f>SUMIF($E$4:$E$127,"301",$BK$4:$BK$127)</f>
        <v>0</v>
      </c>
      <c r="BL140" s="20">
        <f>SUMIF($E$4:$E$127,"301",$BL$4:$BL$127)</f>
        <v>0</v>
      </c>
      <c r="BM140" s="20">
        <f>SUMIF($E$4:$E$127,"301",$BM$4:$BM$127)</f>
        <v>0</v>
      </c>
      <c r="BN140" s="20">
        <f>SUMIF($E$4:$E$127,"301",$BN$4:$BN$127)</f>
        <v>0</v>
      </c>
      <c r="BO140" s="20">
        <f>SUMIF($E$4:$E$127,"301",$BO$4:$BO$127)</f>
        <v>19941027</v>
      </c>
      <c r="BP140" s="20">
        <f>SUMIF($E$4:$E$127,"301",$BP$4:$BP$127)</f>
        <v>498670228</v>
      </c>
      <c r="BQ140" s="20"/>
      <c r="BR140" s="20">
        <f>SUMIF($E$4:$E$127,"301",$BR$4:$BR$127)</f>
        <v>0</v>
      </c>
      <c r="BS140" s="20"/>
      <c r="BT140" s="26">
        <f>SUMIF($E$4:$E$127,"301",$BT$4:$BT$127)</f>
        <v>23455138</v>
      </c>
      <c r="BU140" s="25">
        <f t="shared" si="348"/>
        <v>0.7407693081810961</v>
      </c>
      <c r="BV140" s="21">
        <f>SUM(BX140:CP140)</f>
        <v>1865257118</v>
      </c>
      <c r="BW140" s="24">
        <f>SUMIF($E$4:$E$127,"111",$BW$4:$BW$127)</f>
        <v>0</v>
      </c>
      <c r="BX140" s="24">
        <f>SUMIF($E$4:$E$127,"301",$BX$4:$BX$127)</f>
        <v>192408143</v>
      </c>
      <c r="BY140" s="24">
        <f>SUMIF($E$4:$E$127,"301",$BY$4:$BY$127)</f>
        <v>268168096</v>
      </c>
      <c r="BZ140" s="24">
        <f>SUMIF($E$4:$E$127,"301",$BZ$4:$BZ$127)</f>
        <v>0</v>
      </c>
      <c r="CA140" s="24">
        <f>SUMIF($E$4:$E$127,"301",$CA$4:$CA$127)</f>
        <v>701280247</v>
      </c>
      <c r="CB140" s="24">
        <f>SUMIF($E$4:$E$127,"301",$CB$4:$CB$127)</f>
        <v>0</v>
      </c>
      <c r="CC140" s="24">
        <f>SUMIF($E$4:$E$127,"301",$CC$4:$CC$127)</f>
        <v>0</v>
      </c>
      <c r="CD140" s="24">
        <f>SUMIF($E$4:$E$127,"301",$CD$4:$CD$127)</f>
        <v>0</v>
      </c>
      <c r="CE140" s="24">
        <f>SUMIF($E$4:$E$127,"301",$CE$4:$CE$127)</f>
        <v>0</v>
      </c>
      <c r="CF140" s="24">
        <f>SUMIF($E$4:$E$127,"301",$CF$4:$CF$127)</f>
        <v>0</v>
      </c>
      <c r="CG140" s="24">
        <f>SUMIF($E$4:$E$127,"301",$CG$4:$CG$127)</f>
        <v>0</v>
      </c>
      <c r="CH140" s="24">
        <f>SUMIF($E$4:$E$127,"301",$CH$4:$CH$127)</f>
        <v>0</v>
      </c>
      <c r="CI140" s="24">
        <f>SUMIF($E$4:$E$127,"301",$CI$4:$CI$127)</f>
        <v>0</v>
      </c>
      <c r="CJ140" s="24">
        <f>SUMIF($E$4:$E$127,"301",$CJ$4:$CJ$127)</f>
        <v>0</v>
      </c>
      <c r="CK140" s="24">
        <f>SUMIF($E$4:$E$127,"301",$CK$4:$CK$127)</f>
        <v>30058973</v>
      </c>
      <c r="CL140" s="24">
        <f>SUMIF($E$4:$E$127,"301",$CL$4:$CL$127)</f>
        <v>661802797</v>
      </c>
      <c r="CM140" s="24">
        <f>SUMIF($E$4:$E$127,"301",$CM$4:$CM$127)</f>
        <v>0</v>
      </c>
      <c r="CN140" s="24">
        <f>SUMIF($E$4:$E$127,"301",$CN$4:$CN$127)</f>
        <v>0</v>
      </c>
      <c r="CO140" s="24">
        <f>SUMIF($E$4:$E$127,"301",$CO$4:$CO$127)</f>
        <v>0</v>
      </c>
      <c r="CP140" s="23">
        <f>SUMIF($E$4:$E$127,"301",$CP$4:$CP$127)</f>
        <v>11538862</v>
      </c>
      <c r="CQ140" s="22">
        <f t="shared" si="350"/>
        <v>0.2592306918189039</v>
      </c>
      <c r="CR140" s="21">
        <f>SUM(CS140:DL140)</f>
        <v>652742882</v>
      </c>
      <c r="CS140" s="20">
        <f>SUMIF($E$4:$E$127,"301",$CS$4:$CS$127)</f>
        <v>0</v>
      </c>
      <c r="CT140" s="20">
        <f>SUMIF($E$4:$E$127,"301",$CT$4:$CT$127)</f>
        <v>7591857</v>
      </c>
      <c r="CU140" s="20">
        <f>SUMIF($E$4:$E$127,"301",$CU$4:$CU$127)</f>
        <v>0</v>
      </c>
      <c r="CV140" s="20">
        <f>SUMIF($E$4:$E$127,"301",$CV$4:$CV$127)</f>
        <v>0</v>
      </c>
      <c r="CW140" s="20">
        <f>SUMIF($E$4:$E$127,"301",$CW$4:$CW$127)</f>
        <v>0</v>
      </c>
      <c r="CX140" s="20">
        <f>SUMIF($E$4:$E$127,"301",$CX$4:$CX$127)</f>
        <v>0</v>
      </c>
      <c r="CY140" s="20">
        <f>SUMIF($E$4:$E$127,"301",$CY$4:$CY$127)</f>
        <v>0</v>
      </c>
      <c r="CZ140" s="19">
        <f>SUMIF($E$4:$E$127,"301",$CZ$4:$CZ$127)</f>
        <v>0</v>
      </c>
      <c r="DA140" s="19">
        <f>SUMIF($E$4:$E$127,"301",$DA$4:$DA$127)</f>
        <v>0</v>
      </c>
      <c r="DB140" s="19">
        <f>SUMIF($E$4:$E$127,"301",$DB$4:$DB$127)</f>
        <v>0</v>
      </c>
      <c r="DC140" s="19">
        <f>SUMIF($E$4:$E$127,"301",$DC$4:$DC$127)</f>
        <v>0</v>
      </c>
      <c r="DD140" s="19">
        <f>SUMIF($E$4:$E$127,"301",$DD$4:$DD$127)</f>
        <v>0</v>
      </c>
      <c r="DE140" s="19">
        <f>SUMIF($E$4:$E$127,"301",$DE$4:$DE$127)</f>
        <v>0</v>
      </c>
      <c r="DF140" s="19">
        <f>SUMIF($E$4:$E$127,"301",$DF$4:$DF$127)</f>
        <v>0</v>
      </c>
      <c r="DG140" s="19">
        <f>SUMIF($E$4:$E$127,"301",$DG$4:$DG$127)</f>
        <v>19941027</v>
      </c>
      <c r="DH140" s="19">
        <f>SUMIF($E$4:$E$127,"301",$DH$4:$DH$127)</f>
        <v>600748860</v>
      </c>
      <c r="DI140" s="19">
        <f>SUMIF($E$4:$E$127,"301",$DI$4:$DI$127)</f>
        <v>0</v>
      </c>
      <c r="DJ140" s="19">
        <f>SUMIF($E$4:$E$127,"301",$DJ$4:$DJ$127)</f>
        <v>0</v>
      </c>
      <c r="DK140" s="19">
        <f>SUMIF($E$4:$E$127,"301",$DK$4:$DK$127)</f>
        <v>0</v>
      </c>
      <c r="DL140" s="19">
        <f>SUMIF($E$4:$E$127,"301",$DL$4:$DL$127)</f>
        <v>24461138</v>
      </c>
      <c r="DN140" s="5">
        <f t="shared" si="352"/>
        <v>2518000000</v>
      </c>
      <c r="DO140" s="5">
        <f t="shared" si="353"/>
        <v>2518000000</v>
      </c>
      <c r="DP140" s="5">
        <f t="shared" si="354"/>
        <v>2518000000</v>
      </c>
    </row>
    <row r="141" spans="3:120" ht="15.75" thickBot="1" x14ac:dyDescent="0.3">
      <c r="C141" s="209" t="s">
        <v>0</v>
      </c>
      <c r="D141" s="210"/>
      <c r="E141" s="18"/>
      <c r="F141" s="17"/>
      <c r="G141" s="7">
        <f t="shared" ref="G141:AB141" si="360">SUM(G139:G140)</f>
        <v>21946325104</v>
      </c>
      <c r="H141" s="7">
        <f t="shared" si="360"/>
        <v>0</v>
      </c>
      <c r="I141" s="7">
        <f t="shared" si="360"/>
        <v>200000000</v>
      </c>
      <c r="J141" s="7">
        <f t="shared" si="360"/>
        <v>8727003733</v>
      </c>
      <c r="K141" s="7">
        <f t="shared" si="360"/>
        <v>171003327</v>
      </c>
      <c r="L141" s="7">
        <f t="shared" si="360"/>
        <v>2601016897</v>
      </c>
      <c r="M141" s="7">
        <f t="shared" si="360"/>
        <v>138372986</v>
      </c>
      <c r="N141" s="7">
        <f t="shared" si="360"/>
        <v>54387</v>
      </c>
      <c r="O141" s="7">
        <f t="shared" si="360"/>
        <v>30665828</v>
      </c>
      <c r="P141" s="7">
        <f t="shared" si="360"/>
        <v>1940856</v>
      </c>
      <c r="Q141" s="7">
        <f t="shared" si="360"/>
        <v>3438802</v>
      </c>
      <c r="R141" s="7">
        <f t="shared" si="360"/>
        <v>345941457</v>
      </c>
      <c r="S141" s="7">
        <f t="shared" si="360"/>
        <v>1544000000</v>
      </c>
      <c r="T141" s="7">
        <f t="shared" si="360"/>
        <v>1142029623</v>
      </c>
      <c r="U141" s="16">
        <f t="shared" si="360"/>
        <v>486796640</v>
      </c>
      <c r="V141" s="7">
        <f t="shared" si="360"/>
        <v>1104833768</v>
      </c>
      <c r="W141" s="7">
        <f t="shared" si="360"/>
        <v>1262551657</v>
      </c>
      <c r="X141" s="7">
        <f t="shared" si="360"/>
        <v>11169156</v>
      </c>
      <c r="Y141" s="7">
        <f t="shared" si="360"/>
        <v>2700000000</v>
      </c>
      <c r="Z141" s="7">
        <f t="shared" si="360"/>
        <v>204741836</v>
      </c>
      <c r="AA141" s="7">
        <f t="shared" si="360"/>
        <v>1270764151</v>
      </c>
      <c r="AB141" s="7">
        <f t="shared" si="360"/>
        <v>0</v>
      </c>
      <c r="AC141" s="15">
        <f t="shared" si="344"/>
        <v>0.62930444015352627</v>
      </c>
      <c r="AD141" s="13">
        <f t="shared" ref="AD141:AX141" si="361">AD139+AD140</f>
        <v>13810919833</v>
      </c>
      <c r="AE141" s="13">
        <f t="shared" si="361"/>
        <v>0</v>
      </c>
      <c r="AF141" s="13">
        <f t="shared" si="361"/>
        <v>200000000</v>
      </c>
      <c r="AG141" s="13">
        <f t="shared" si="361"/>
        <v>4233348937</v>
      </c>
      <c r="AH141" s="13">
        <f t="shared" si="361"/>
        <v>19256000</v>
      </c>
      <c r="AI141" s="13">
        <f t="shared" si="361"/>
        <v>1920358177</v>
      </c>
      <c r="AJ141" s="13">
        <f t="shared" si="361"/>
        <v>38217031</v>
      </c>
      <c r="AK141" s="13">
        <f t="shared" si="361"/>
        <v>0</v>
      </c>
      <c r="AL141" s="13">
        <f t="shared" si="361"/>
        <v>0</v>
      </c>
      <c r="AM141" s="13">
        <f t="shared" si="361"/>
        <v>0</v>
      </c>
      <c r="AN141" s="13">
        <f t="shared" si="361"/>
        <v>0</v>
      </c>
      <c r="AO141" s="13">
        <f t="shared" si="361"/>
        <v>164856575</v>
      </c>
      <c r="AP141" s="13">
        <f t="shared" si="361"/>
        <v>1446908655</v>
      </c>
      <c r="AQ141" s="13">
        <f t="shared" si="361"/>
        <v>645126807</v>
      </c>
      <c r="AR141" s="13">
        <f t="shared" si="361"/>
        <v>486796640</v>
      </c>
      <c r="AS141" s="13">
        <f t="shared" si="361"/>
        <v>737563106</v>
      </c>
      <c r="AT141" s="13">
        <f t="shared" si="361"/>
        <v>763881429</v>
      </c>
      <c r="AU141" s="13">
        <f t="shared" si="361"/>
        <v>0</v>
      </c>
      <c r="AV141" s="13">
        <f t="shared" si="361"/>
        <v>2700000000</v>
      </c>
      <c r="AW141" s="13">
        <f t="shared" si="361"/>
        <v>13770298</v>
      </c>
      <c r="AX141" s="13">
        <f t="shared" si="361"/>
        <v>440836178</v>
      </c>
      <c r="AY141" s="14">
        <f t="shared" si="346"/>
        <v>0.37069555984647373</v>
      </c>
      <c r="AZ141" s="13">
        <f>AZ139+AZ140</f>
        <v>8135405271</v>
      </c>
      <c r="BA141" s="13">
        <f>BA139+BA140</f>
        <v>0</v>
      </c>
      <c r="BB141" s="13">
        <f>BB139+BB140</f>
        <v>0</v>
      </c>
      <c r="BC141" s="10">
        <f t="shared" ref="BC141:BT141" si="362">+BC139+BC140</f>
        <v>4493654796</v>
      </c>
      <c r="BD141" s="10">
        <f t="shared" si="362"/>
        <v>151747327</v>
      </c>
      <c r="BE141" s="10">
        <f t="shared" si="362"/>
        <v>680658720</v>
      </c>
      <c r="BF141" s="10">
        <f t="shared" si="362"/>
        <v>100155955</v>
      </c>
      <c r="BG141" s="10">
        <f t="shared" si="362"/>
        <v>54387</v>
      </c>
      <c r="BH141" s="10">
        <f t="shared" si="362"/>
        <v>30665828</v>
      </c>
      <c r="BI141" s="10">
        <f t="shared" si="362"/>
        <v>1940856</v>
      </c>
      <c r="BJ141" s="10">
        <f t="shared" si="362"/>
        <v>3438802</v>
      </c>
      <c r="BK141" s="10">
        <f t="shared" si="362"/>
        <v>181084882</v>
      </c>
      <c r="BL141" s="10">
        <f t="shared" si="362"/>
        <v>97091345</v>
      </c>
      <c r="BM141" s="10">
        <f t="shared" si="362"/>
        <v>496902816</v>
      </c>
      <c r="BN141" s="10">
        <f t="shared" si="362"/>
        <v>0</v>
      </c>
      <c r="BO141" s="10">
        <f t="shared" si="362"/>
        <v>367270662</v>
      </c>
      <c r="BP141" s="10">
        <f t="shared" si="362"/>
        <v>498670228</v>
      </c>
      <c r="BQ141" s="10">
        <f t="shared" si="362"/>
        <v>11169156</v>
      </c>
      <c r="BR141" s="10">
        <f t="shared" si="362"/>
        <v>0</v>
      </c>
      <c r="BS141" s="10">
        <f t="shared" si="362"/>
        <v>190971538</v>
      </c>
      <c r="BT141" s="10">
        <f t="shared" si="362"/>
        <v>829927973</v>
      </c>
      <c r="BU141" s="12">
        <f t="shared" si="348"/>
        <v>0.37297690092579977</v>
      </c>
      <c r="BV141" s="11">
        <f>+BV139+BV140</f>
        <v>8185472324</v>
      </c>
      <c r="BW141" s="10">
        <f>+BW139+BW140</f>
        <v>0</v>
      </c>
      <c r="BX141" s="10">
        <f>+BX139+BX140</f>
        <v>192408143</v>
      </c>
      <c r="BY141" s="10">
        <f>+BY139+BY140</f>
        <v>2274897571</v>
      </c>
      <c r="BZ141" s="10">
        <f>+BZ139+BZ140</f>
        <v>2900000</v>
      </c>
      <c r="CA141" s="7">
        <f t="shared" ref="CA141:CP141" si="363">SUM(CA139:CA140)</f>
        <v>1679695412</v>
      </c>
      <c r="CB141" s="7">
        <f t="shared" si="363"/>
        <v>37717031</v>
      </c>
      <c r="CC141" s="7">
        <f t="shared" si="363"/>
        <v>0</v>
      </c>
      <c r="CD141" s="7">
        <f t="shared" si="363"/>
        <v>0</v>
      </c>
      <c r="CE141" s="7">
        <f t="shared" si="363"/>
        <v>0</v>
      </c>
      <c r="CF141" s="7">
        <f t="shared" si="363"/>
        <v>0</v>
      </c>
      <c r="CG141" s="7">
        <f t="shared" si="363"/>
        <v>94856575</v>
      </c>
      <c r="CH141" s="7">
        <f t="shared" si="363"/>
        <v>846386603</v>
      </c>
      <c r="CI141" s="7">
        <f t="shared" si="363"/>
        <v>510961437</v>
      </c>
      <c r="CJ141" s="7">
        <f t="shared" si="363"/>
        <v>360968829</v>
      </c>
      <c r="CK141" s="7">
        <f t="shared" si="363"/>
        <v>643692401</v>
      </c>
      <c r="CL141" s="7">
        <f t="shared" si="363"/>
        <v>661802797</v>
      </c>
      <c r="CM141" s="7">
        <f t="shared" si="363"/>
        <v>0</v>
      </c>
      <c r="CN141" s="7">
        <f t="shared" si="363"/>
        <v>452887249</v>
      </c>
      <c r="CO141" s="7">
        <f t="shared" si="363"/>
        <v>13770298</v>
      </c>
      <c r="CP141" s="8">
        <f t="shared" si="363"/>
        <v>412527978</v>
      </c>
      <c r="CQ141" s="9">
        <f t="shared" si="350"/>
        <v>0.62702309907420029</v>
      </c>
      <c r="CR141" s="7">
        <f t="shared" ref="CR141:DL141" ca="1" si="364">SUM(CR139:CR140)</f>
        <v>13760852780</v>
      </c>
      <c r="CS141" s="8">
        <f t="shared" si="364"/>
        <v>0</v>
      </c>
      <c r="CT141" s="8">
        <f t="shared" ca="1" si="364"/>
        <v>7591857</v>
      </c>
      <c r="CU141" s="8">
        <f t="shared" si="364"/>
        <v>6452106162</v>
      </c>
      <c r="CV141" s="8">
        <f t="shared" si="364"/>
        <v>168103327</v>
      </c>
      <c r="CW141" s="7">
        <f t="shared" si="364"/>
        <v>921321485</v>
      </c>
      <c r="CX141" s="7">
        <f t="shared" si="364"/>
        <v>100655955</v>
      </c>
      <c r="CY141" s="7">
        <f t="shared" si="364"/>
        <v>54387</v>
      </c>
      <c r="CZ141" s="6">
        <f t="shared" si="364"/>
        <v>30665828</v>
      </c>
      <c r="DA141" s="6">
        <f t="shared" si="364"/>
        <v>1940856</v>
      </c>
      <c r="DB141" s="6">
        <f t="shared" si="364"/>
        <v>3438802</v>
      </c>
      <c r="DC141" s="6">
        <f t="shared" si="364"/>
        <v>251084882</v>
      </c>
      <c r="DD141" s="6">
        <f t="shared" si="364"/>
        <v>697613397</v>
      </c>
      <c r="DE141" s="6">
        <f t="shared" si="364"/>
        <v>631068186</v>
      </c>
      <c r="DF141" s="6">
        <f t="shared" si="364"/>
        <v>125827811</v>
      </c>
      <c r="DG141" s="6">
        <f t="shared" si="364"/>
        <v>461141367</v>
      </c>
      <c r="DH141" s="6">
        <f t="shared" si="364"/>
        <v>600748860</v>
      </c>
      <c r="DI141" s="6">
        <f t="shared" si="364"/>
        <v>11169156</v>
      </c>
      <c r="DJ141" s="6">
        <f t="shared" si="364"/>
        <v>2247112751</v>
      </c>
      <c r="DK141" s="6">
        <f t="shared" si="364"/>
        <v>190971538</v>
      </c>
      <c r="DL141" s="6">
        <f t="shared" si="364"/>
        <v>858236173</v>
      </c>
      <c r="DN141" s="5">
        <f t="shared" si="352"/>
        <v>21946325104</v>
      </c>
      <c r="DO141" s="5">
        <f t="shared" si="353"/>
        <v>21946325104</v>
      </c>
      <c r="DP141" s="5">
        <f t="shared" ca="1" si="354"/>
        <v>21946325104</v>
      </c>
    </row>
    <row r="142" spans="3:120" ht="15.75" thickTop="1" x14ac:dyDescent="0.25">
      <c r="G142" s="1">
        <f>+G130-G141</f>
        <v>0</v>
      </c>
      <c r="H142" s="1"/>
      <c r="I142" s="1">
        <f t="shared" ref="I142:W142" si="365">+I130-I141</f>
        <v>0</v>
      </c>
      <c r="J142" s="1">
        <f t="shared" si="365"/>
        <v>0</v>
      </c>
      <c r="K142" s="1">
        <f t="shared" si="365"/>
        <v>0</v>
      </c>
      <c r="L142" s="1">
        <f t="shared" si="365"/>
        <v>0</v>
      </c>
      <c r="M142" s="1">
        <f t="shared" si="365"/>
        <v>0</v>
      </c>
      <c r="N142" s="1">
        <f t="shared" si="365"/>
        <v>0</v>
      </c>
      <c r="O142" s="1">
        <f t="shared" si="365"/>
        <v>0</v>
      </c>
      <c r="P142" s="1">
        <f t="shared" si="365"/>
        <v>0</v>
      </c>
      <c r="Q142" s="1">
        <f t="shared" si="365"/>
        <v>0</v>
      </c>
      <c r="R142" s="1">
        <f t="shared" si="365"/>
        <v>0</v>
      </c>
      <c r="S142" s="1">
        <f t="shared" si="365"/>
        <v>0</v>
      </c>
      <c r="T142" s="1">
        <f t="shared" si="365"/>
        <v>0</v>
      </c>
      <c r="U142" s="1">
        <f t="shared" si="365"/>
        <v>0</v>
      </c>
      <c r="V142" s="1">
        <f t="shared" si="365"/>
        <v>0</v>
      </c>
      <c r="W142" s="1">
        <f t="shared" si="365"/>
        <v>0</v>
      </c>
      <c r="X142" s="1"/>
      <c r="Y142" s="1">
        <f>+Y130-Y141</f>
        <v>0</v>
      </c>
      <c r="Z142" s="1">
        <f>+Z130-Z141</f>
        <v>0</v>
      </c>
      <c r="AA142" s="1">
        <f>+AA130-AA141</f>
        <v>0</v>
      </c>
      <c r="AD142" s="1">
        <f t="shared" ref="AD142:AT142" si="366">+AD130-AD141</f>
        <v>0</v>
      </c>
      <c r="AE142" s="1">
        <f t="shared" si="366"/>
        <v>0</v>
      </c>
      <c r="AF142" s="1">
        <f t="shared" si="366"/>
        <v>0</v>
      </c>
      <c r="AG142" s="1">
        <f t="shared" si="366"/>
        <v>0</v>
      </c>
      <c r="AH142" s="1">
        <f t="shared" si="366"/>
        <v>0</v>
      </c>
      <c r="AI142" s="1">
        <f t="shared" si="366"/>
        <v>0</v>
      </c>
      <c r="AJ142" s="1">
        <f t="shared" si="366"/>
        <v>0</v>
      </c>
      <c r="AK142" s="1">
        <f t="shared" si="366"/>
        <v>0</v>
      </c>
      <c r="AL142" s="1">
        <f t="shared" si="366"/>
        <v>0</v>
      </c>
      <c r="AM142" s="1">
        <f t="shared" si="366"/>
        <v>0</v>
      </c>
      <c r="AN142" s="1">
        <f t="shared" si="366"/>
        <v>0</v>
      </c>
      <c r="AO142" s="1">
        <f t="shared" si="366"/>
        <v>0</v>
      </c>
      <c r="AP142" s="1">
        <f t="shared" si="366"/>
        <v>0</v>
      </c>
      <c r="AQ142" s="1">
        <f t="shared" si="366"/>
        <v>0</v>
      </c>
      <c r="AR142" s="1">
        <f t="shared" si="366"/>
        <v>0</v>
      </c>
      <c r="AS142" s="1">
        <f t="shared" si="366"/>
        <v>0</v>
      </c>
      <c r="AT142" s="1">
        <f t="shared" si="366"/>
        <v>0</v>
      </c>
      <c r="AU142" s="1"/>
      <c r="AV142" s="1">
        <f>+AV130-AV141</f>
        <v>0</v>
      </c>
      <c r="AW142" s="1">
        <f>+AW130-AW141</f>
        <v>0</v>
      </c>
      <c r="AX142" s="1">
        <f>+AX130-AX141</f>
        <v>0</v>
      </c>
      <c r="AZ142" s="1">
        <f>+AZ130-AZ141</f>
        <v>0</v>
      </c>
      <c r="BA142" s="1"/>
      <c r="BB142" s="1">
        <f t="shared" ref="BB142:BP142" si="367">+BB130-BB141</f>
        <v>0</v>
      </c>
      <c r="BC142" s="1">
        <f t="shared" si="367"/>
        <v>0</v>
      </c>
      <c r="BD142" s="1">
        <f t="shared" si="367"/>
        <v>0</v>
      </c>
      <c r="BE142" s="1">
        <f t="shared" si="367"/>
        <v>0</v>
      </c>
      <c r="BF142" s="1">
        <f t="shared" si="367"/>
        <v>0</v>
      </c>
      <c r="BG142" s="1">
        <f t="shared" si="367"/>
        <v>0</v>
      </c>
      <c r="BH142" s="1">
        <f t="shared" si="367"/>
        <v>0</v>
      </c>
      <c r="BI142" s="1">
        <f t="shared" si="367"/>
        <v>0</v>
      </c>
      <c r="BJ142" s="1">
        <f t="shared" si="367"/>
        <v>0</v>
      </c>
      <c r="BK142" s="1">
        <f t="shared" si="367"/>
        <v>0</v>
      </c>
      <c r="BL142" s="1">
        <f t="shared" si="367"/>
        <v>0</v>
      </c>
      <c r="BM142" s="1">
        <f t="shared" si="367"/>
        <v>0</v>
      </c>
      <c r="BN142" s="1">
        <f t="shared" si="367"/>
        <v>0</v>
      </c>
      <c r="BO142" s="1">
        <f t="shared" si="367"/>
        <v>0</v>
      </c>
      <c r="BP142" s="1">
        <f t="shared" si="367"/>
        <v>0</v>
      </c>
      <c r="BQ142" s="1"/>
      <c r="BR142" s="1">
        <f>+BR130-BR141</f>
        <v>0</v>
      </c>
      <c r="BS142" s="1">
        <f>+BS130-BS141</f>
        <v>0</v>
      </c>
      <c r="BT142" s="1">
        <f>+BT130-BT141</f>
        <v>0</v>
      </c>
      <c r="BV142" s="1">
        <f>+BV130-BV141</f>
        <v>0</v>
      </c>
      <c r="BW142" s="1"/>
      <c r="BX142" s="1">
        <f t="shared" ref="BX142:CP142" si="368">+BX130-BX141</f>
        <v>0</v>
      </c>
      <c r="BY142" s="1">
        <f t="shared" si="368"/>
        <v>0</v>
      </c>
      <c r="BZ142" s="1">
        <f t="shared" si="368"/>
        <v>0</v>
      </c>
      <c r="CA142" s="1">
        <f t="shared" si="368"/>
        <v>0</v>
      </c>
      <c r="CB142" s="1">
        <f t="shared" si="368"/>
        <v>0</v>
      </c>
      <c r="CC142" s="1">
        <f t="shared" si="368"/>
        <v>0</v>
      </c>
      <c r="CD142" s="1">
        <f t="shared" si="368"/>
        <v>0</v>
      </c>
      <c r="CE142" s="1">
        <f t="shared" si="368"/>
        <v>0</v>
      </c>
      <c r="CF142" s="1">
        <f t="shared" si="368"/>
        <v>0</v>
      </c>
      <c r="CG142" s="1">
        <f t="shared" si="368"/>
        <v>0</v>
      </c>
      <c r="CH142" s="1">
        <f t="shared" si="368"/>
        <v>0</v>
      </c>
      <c r="CI142" s="1">
        <f t="shared" si="368"/>
        <v>0</v>
      </c>
      <c r="CJ142" s="1">
        <f t="shared" si="368"/>
        <v>0</v>
      </c>
      <c r="CK142" s="1">
        <f t="shared" si="368"/>
        <v>0</v>
      </c>
      <c r="CL142" s="1">
        <f t="shared" si="368"/>
        <v>0</v>
      </c>
      <c r="CM142" s="1">
        <f t="shared" si="368"/>
        <v>0</v>
      </c>
      <c r="CN142" s="1">
        <f t="shared" si="368"/>
        <v>0</v>
      </c>
      <c r="CO142" s="1">
        <f t="shared" si="368"/>
        <v>0</v>
      </c>
      <c r="CP142" s="1">
        <f t="shared" si="368"/>
        <v>0</v>
      </c>
      <c r="CQ142" s="1"/>
      <c r="CR142" s="1">
        <f ca="1">+CR130-CR141</f>
        <v>0</v>
      </c>
      <c r="CS142" s="1"/>
      <c r="CT142" s="1">
        <f t="shared" ref="CT142:DL142" ca="1" si="369">+CT130-CT141</f>
        <v>0</v>
      </c>
      <c r="CU142" s="1">
        <f t="shared" si="369"/>
        <v>0</v>
      </c>
      <c r="CV142" s="1">
        <f t="shared" si="369"/>
        <v>0</v>
      </c>
      <c r="CW142" s="1">
        <f t="shared" si="369"/>
        <v>0</v>
      </c>
      <c r="CX142" s="1">
        <f t="shared" si="369"/>
        <v>0</v>
      </c>
      <c r="CY142" s="1">
        <f t="shared" si="369"/>
        <v>0</v>
      </c>
      <c r="CZ142" s="1">
        <f t="shared" si="369"/>
        <v>0</v>
      </c>
      <c r="DA142" s="1">
        <f t="shared" si="369"/>
        <v>0</v>
      </c>
      <c r="DB142" s="1">
        <f t="shared" si="369"/>
        <v>0</v>
      </c>
      <c r="DC142" s="1">
        <f t="shared" si="369"/>
        <v>0</v>
      </c>
      <c r="DD142" s="1">
        <f t="shared" si="369"/>
        <v>0</v>
      </c>
      <c r="DE142" s="1">
        <f t="shared" si="369"/>
        <v>0</v>
      </c>
      <c r="DF142" s="1">
        <f t="shared" si="369"/>
        <v>0</v>
      </c>
      <c r="DG142" s="1">
        <f t="shared" si="369"/>
        <v>0</v>
      </c>
      <c r="DH142" s="1">
        <f t="shared" si="369"/>
        <v>0</v>
      </c>
      <c r="DI142" s="1">
        <f t="shared" si="369"/>
        <v>0</v>
      </c>
      <c r="DJ142" s="1">
        <f t="shared" si="369"/>
        <v>0</v>
      </c>
      <c r="DK142" s="1">
        <f t="shared" si="369"/>
        <v>0</v>
      </c>
      <c r="DL142" s="1">
        <f t="shared" si="369"/>
        <v>0</v>
      </c>
    </row>
    <row r="143" spans="3:120" x14ac:dyDescent="0.25">
      <c r="C143" s="4"/>
      <c r="D143" s="3"/>
    </row>
    <row r="144" spans="3:120" x14ac:dyDescent="0.25">
      <c r="V144" s="1"/>
    </row>
    <row r="145" spans="4:74" x14ac:dyDescent="0.25">
      <c r="D145" s="3"/>
      <c r="F145" s="1"/>
      <c r="G145" s="1"/>
      <c r="AD145" s="1"/>
      <c r="BV145" s="1"/>
    </row>
    <row r="146" spans="4:74" x14ac:dyDescent="0.25">
      <c r="F146" s="1"/>
    </row>
    <row r="147" spans="4:74" x14ac:dyDescent="0.25">
      <c r="F147" s="1"/>
      <c r="AD147" s="1"/>
      <c r="AE147" s="1"/>
      <c r="BV147" s="1"/>
    </row>
    <row r="148" spans="4:74" x14ac:dyDescent="0.25">
      <c r="F148" s="2"/>
      <c r="AS148" s="1"/>
    </row>
    <row r="149" spans="4:74" x14ac:dyDescent="0.25">
      <c r="AD149" s="1"/>
    </row>
    <row r="151" spans="4:74" x14ac:dyDescent="0.25">
      <c r="Y151" s="1"/>
      <c r="AD151" s="1">
        <f>+AD141+AZ141</f>
        <v>21946325104</v>
      </c>
    </row>
  </sheetData>
  <mergeCells count="60">
    <mergeCell ref="B18:B19"/>
    <mergeCell ref="CR1:DL1"/>
    <mergeCell ref="C1:F1"/>
    <mergeCell ref="G1:AA1"/>
    <mergeCell ref="AD1:AX1"/>
    <mergeCell ref="BB1:BU1"/>
    <mergeCell ref="BV1:CP1"/>
    <mergeCell ref="DC2:DL2"/>
    <mergeCell ref="B4:B6"/>
    <mergeCell ref="B8:B12"/>
    <mergeCell ref="B14:B16"/>
    <mergeCell ref="BX2:CG2"/>
    <mergeCell ref="CI2:CP2"/>
    <mergeCell ref="G2:AA2"/>
    <mergeCell ref="AD2:AX2"/>
    <mergeCell ref="BB2:BJ2"/>
    <mergeCell ref="A2:A3"/>
    <mergeCell ref="B2:B3"/>
    <mergeCell ref="C2:C3"/>
    <mergeCell ref="D2:D3"/>
    <mergeCell ref="E2:E3"/>
    <mergeCell ref="BK2:BT2"/>
    <mergeCell ref="F2:F3"/>
    <mergeCell ref="CR2:DB2"/>
    <mergeCell ref="B58:E58"/>
    <mergeCell ref="A59:A70"/>
    <mergeCell ref="B59:B61"/>
    <mergeCell ref="B63:B70"/>
    <mergeCell ref="B20:E20"/>
    <mergeCell ref="B21:B23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B52:B57"/>
    <mergeCell ref="A71:A83"/>
    <mergeCell ref="B71:B77"/>
    <mergeCell ref="B78:B79"/>
    <mergeCell ref="B80:B83"/>
    <mergeCell ref="A84:A90"/>
    <mergeCell ref="B84:B85"/>
    <mergeCell ref="B86:B90"/>
    <mergeCell ref="B128:D128"/>
    <mergeCell ref="C130:E130"/>
    <mergeCell ref="C141:D141"/>
    <mergeCell ref="B91:F91"/>
    <mergeCell ref="A93:A107"/>
    <mergeCell ref="B93:B100"/>
    <mergeCell ref="B104:B106"/>
    <mergeCell ref="B108:F108"/>
    <mergeCell ref="A122:A127"/>
    <mergeCell ref="B122:B124"/>
    <mergeCell ref="A109:A120"/>
    <mergeCell ref="B109:B111"/>
    <mergeCell ref="B112:B120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093 DEL 16 DE MAYO DE
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M151"/>
  <sheetViews>
    <sheetView showGridLines="0" topLeftCell="D120" zoomScaleNormal="100" zoomScalePageLayoutView="50" workbookViewId="0">
      <selection activeCell="AY141" sqref="AY141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1.5703125" customWidth="1"/>
    <col min="5" max="5" width="6.28515625" customWidth="1"/>
    <col min="6" max="6" width="14.28515625" customWidth="1"/>
    <col min="7" max="7" width="15.85546875" customWidth="1"/>
    <col min="8" max="9" width="12.5703125" hidden="1" customWidth="1"/>
    <col min="10" max="10" width="14.28515625" hidden="1" customWidth="1"/>
    <col min="11" max="18" width="12.5703125" hidden="1" customWidth="1"/>
    <col min="19" max="19" width="14.5703125" hidden="1" customWidth="1"/>
    <col min="20" max="21" width="12.5703125" hidden="1" customWidth="1"/>
    <col min="22" max="22" width="13.7109375" hidden="1" customWidth="1"/>
    <col min="23" max="23" width="14" hidden="1" customWidth="1"/>
    <col min="24" max="24" width="12.5703125" hidden="1" customWidth="1"/>
    <col min="25" max="25" width="13.7109375" hidden="1" customWidth="1"/>
    <col min="26" max="26" width="13.28515625" hidden="1" customWidth="1"/>
    <col min="27" max="27" width="13" hidden="1" customWidth="1"/>
    <col min="28" max="28" width="1.140625" customWidth="1"/>
    <col min="29" max="29" width="8.28515625" bestFit="1" customWidth="1"/>
    <col min="30" max="30" width="15.7109375" customWidth="1"/>
    <col min="31" max="31" width="14.42578125" hidden="1" customWidth="1"/>
    <col min="32" max="32" width="13.5703125" hidden="1" customWidth="1"/>
    <col min="33" max="33" width="14" hidden="1" customWidth="1"/>
    <col min="34" max="34" width="17.28515625" hidden="1" customWidth="1"/>
    <col min="35" max="35" width="16.140625" hidden="1" customWidth="1"/>
    <col min="36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1" width="14.42578125" hidden="1" customWidth="1"/>
    <col min="42" max="42" width="14.140625" hidden="1" customWidth="1"/>
    <col min="43" max="43" width="13.28515625" hidden="1" customWidth="1"/>
    <col min="44" max="44" width="13.5703125" hidden="1" customWidth="1"/>
    <col min="45" max="45" width="13.42578125" hidden="1" customWidth="1"/>
    <col min="46" max="46" width="17.7109375" hidden="1" customWidth="1"/>
    <col min="47" max="47" width="13.42578125" hidden="1" customWidth="1"/>
    <col min="48" max="48" width="14.85546875" hidden="1" customWidth="1"/>
    <col min="49" max="49" width="15.5703125" hidden="1" customWidth="1"/>
    <col min="50" max="50" width="13.85546875" hidden="1" customWidth="1"/>
    <col min="51" max="51" width="8.85546875" bestFit="1" customWidth="1"/>
    <col min="52" max="52" width="18.140625" customWidth="1"/>
    <col min="53" max="53" width="10" hidden="1" customWidth="1"/>
    <col min="54" max="54" width="18.85546875" hidden="1" customWidth="1"/>
    <col min="55" max="55" width="15.140625" hidden="1" customWidth="1"/>
    <col min="56" max="56" width="19.42578125" hidden="1" customWidth="1"/>
    <col min="57" max="57" width="11.28515625" hidden="1" customWidth="1"/>
    <col min="58" max="58" width="13.85546875" hidden="1" customWidth="1"/>
    <col min="59" max="59" width="10" hidden="1" customWidth="1"/>
    <col min="60" max="60" width="11" hidden="1" customWidth="1"/>
    <col min="61" max="62" width="9.28515625" hidden="1" customWidth="1"/>
    <col min="63" max="63" width="12.5703125" hidden="1" customWidth="1"/>
    <col min="64" max="64" width="13.5703125" hidden="1" customWidth="1"/>
    <col min="65" max="65" width="15.140625" hidden="1" customWidth="1"/>
    <col min="66" max="66" width="13.85546875" hidden="1" customWidth="1"/>
    <col min="67" max="67" width="15" hidden="1" customWidth="1"/>
    <col min="68" max="69" width="13.42578125" hidden="1" customWidth="1"/>
    <col min="70" max="70" width="13.5703125" hidden="1" customWidth="1"/>
    <col min="71" max="71" width="13.7109375" hidden="1" customWidth="1"/>
    <col min="72" max="72" width="14" hidden="1" customWidth="1"/>
    <col min="73" max="73" width="10.28515625" customWidth="1"/>
    <col min="74" max="74" width="16.140625" customWidth="1"/>
    <col min="75" max="75" width="14" hidden="1" customWidth="1"/>
    <col min="76" max="76" width="12.28515625" hidden="1" customWidth="1"/>
    <col min="77" max="77" width="13.28515625" hidden="1" customWidth="1"/>
    <col min="78" max="78" width="14" hidden="1" customWidth="1"/>
    <col min="79" max="79" width="15.42578125" hidden="1" customWidth="1"/>
    <col min="80" max="80" width="15.28515625" hidden="1" customWidth="1"/>
    <col min="81" max="81" width="12.42578125" hidden="1" customWidth="1"/>
    <col min="82" max="82" width="11.7109375" hidden="1" customWidth="1"/>
    <col min="83" max="83" width="13.42578125" hidden="1" customWidth="1"/>
    <col min="84" max="84" width="11.42578125" hidden="1" customWidth="1"/>
    <col min="85" max="85" width="15.7109375" hidden="1" customWidth="1"/>
    <col min="86" max="86" width="16.28515625" hidden="1" customWidth="1"/>
    <col min="87" max="87" width="16.5703125" hidden="1" customWidth="1"/>
    <col min="88" max="88" width="17.140625" hidden="1" customWidth="1"/>
    <col min="89" max="89" width="13" hidden="1" customWidth="1"/>
    <col min="90" max="91" width="14.28515625" hidden="1" customWidth="1"/>
    <col min="92" max="92" width="13.7109375" hidden="1" customWidth="1"/>
    <col min="93" max="93" width="12.28515625" hidden="1" customWidth="1"/>
    <col min="94" max="94" width="13.42578125" hidden="1" customWidth="1"/>
    <col min="95" max="95" width="10.5703125" customWidth="1"/>
    <col min="96" max="96" width="17.85546875" customWidth="1"/>
    <col min="97" max="97" width="15" hidden="1" customWidth="1"/>
    <col min="98" max="98" width="13.7109375" hidden="1" customWidth="1"/>
    <col min="99" max="99" width="14.42578125" hidden="1" customWidth="1"/>
    <col min="100" max="100" width="15.5703125" hidden="1" customWidth="1"/>
    <col min="101" max="103" width="13.5703125" hidden="1" customWidth="1"/>
    <col min="104" max="105" width="13.85546875" hidden="1" customWidth="1"/>
    <col min="106" max="106" width="11.42578125" hidden="1" customWidth="1"/>
    <col min="107" max="107" width="13.7109375" hidden="1" customWidth="1"/>
    <col min="108" max="108" width="13.85546875" hidden="1" customWidth="1"/>
    <col min="109" max="109" width="12.28515625" hidden="1" customWidth="1"/>
    <col min="110" max="110" width="13.85546875" hidden="1" customWidth="1"/>
    <col min="111" max="111" width="13.28515625" hidden="1" customWidth="1"/>
    <col min="112" max="113" width="14.42578125" hidden="1" customWidth="1"/>
    <col min="114" max="115" width="14.85546875" hidden="1" customWidth="1"/>
    <col min="116" max="116" width="13.5703125" hidden="1" customWidth="1"/>
    <col min="117" max="117" width="5.140625" customWidth="1"/>
  </cols>
  <sheetData>
    <row r="1" spans="1:116" ht="18" customHeight="1" x14ac:dyDescent="0.3">
      <c r="C1" s="255" t="s">
        <v>366</v>
      </c>
      <c r="D1" s="255"/>
      <c r="E1" s="255"/>
      <c r="F1" s="255"/>
      <c r="G1" s="268" t="s">
        <v>355</v>
      </c>
      <c r="H1" s="268" t="s">
        <v>355</v>
      </c>
      <c r="I1" s="268" t="s">
        <v>355</v>
      </c>
      <c r="J1" s="268" t="s">
        <v>355</v>
      </c>
      <c r="K1" s="268" t="s">
        <v>355</v>
      </c>
      <c r="L1" s="268" t="s">
        <v>355</v>
      </c>
      <c r="M1" s="268" t="s">
        <v>355</v>
      </c>
      <c r="N1" s="268" t="s">
        <v>355</v>
      </c>
      <c r="O1" s="268" t="s">
        <v>355</v>
      </c>
      <c r="P1" s="268" t="s">
        <v>355</v>
      </c>
      <c r="Q1" s="268" t="s">
        <v>355</v>
      </c>
      <c r="R1" s="268" t="s">
        <v>355</v>
      </c>
      <c r="S1" s="268" t="s">
        <v>355</v>
      </c>
      <c r="T1" s="268" t="s">
        <v>355</v>
      </c>
      <c r="U1" s="268" t="s">
        <v>355</v>
      </c>
      <c r="V1" s="268" t="s">
        <v>355</v>
      </c>
      <c r="W1" s="268" t="s">
        <v>355</v>
      </c>
      <c r="X1" s="268" t="s">
        <v>355</v>
      </c>
      <c r="Y1" s="268" t="s">
        <v>355</v>
      </c>
      <c r="Z1" s="268" t="s">
        <v>355</v>
      </c>
      <c r="AA1" s="268" t="s">
        <v>355</v>
      </c>
      <c r="AB1" s="37"/>
      <c r="AC1" s="272" t="s">
        <v>367</v>
      </c>
      <c r="AD1" s="273"/>
      <c r="AE1" s="272" t="s">
        <v>367</v>
      </c>
      <c r="AF1" s="273"/>
      <c r="AG1" s="272" t="s">
        <v>367</v>
      </c>
      <c r="AH1" s="273"/>
      <c r="AI1" s="272" t="s">
        <v>367</v>
      </c>
      <c r="AJ1" s="273"/>
      <c r="AK1" s="272" t="s">
        <v>367</v>
      </c>
      <c r="AL1" s="273"/>
      <c r="AM1" s="272" t="s">
        <v>367</v>
      </c>
      <c r="AN1" s="273"/>
      <c r="AO1" s="272" t="s">
        <v>367</v>
      </c>
      <c r="AP1" s="273"/>
      <c r="AQ1" s="272" t="s">
        <v>367</v>
      </c>
      <c r="AR1" s="273"/>
      <c r="AS1" s="272" t="s">
        <v>367</v>
      </c>
      <c r="AT1" s="273"/>
      <c r="AU1" s="272" t="s">
        <v>367</v>
      </c>
      <c r="AV1" s="273"/>
      <c r="AW1" s="272" t="s">
        <v>367</v>
      </c>
      <c r="AX1" s="273"/>
      <c r="AY1" s="276" t="s">
        <v>369</v>
      </c>
      <c r="AZ1" s="277"/>
      <c r="BA1" s="155"/>
      <c r="BB1" s="271" t="s">
        <v>370</v>
      </c>
      <c r="BC1" s="271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271" t="s">
        <v>370</v>
      </c>
      <c r="BV1" s="271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3"/>
      <c r="CQ1" s="280" t="s">
        <v>371</v>
      </c>
      <c r="CR1" s="281"/>
      <c r="CS1" s="280" t="s">
        <v>371</v>
      </c>
      <c r="CT1" s="281"/>
      <c r="CU1" s="280" t="s">
        <v>371</v>
      </c>
      <c r="CV1" s="281"/>
      <c r="CW1" s="280" t="s">
        <v>371</v>
      </c>
      <c r="CX1" s="281"/>
      <c r="CY1" s="280" t="s">
        <v>371</v>
      </c>
      <c r="CZ1" s="281"/>
      <c r="DA1" s="280" t="s">
        <v>371</v>
      </c>
      <c r="DB1" s="281"/>
      <c r="DC1" s="280" t="s">
        <v>371</v>
      </c>
      <c r="DD1" s="281"/>
      <c r="DE1" s="280" t="s">
        <v>371</v>
      </c>
      <c r="DF1" s="281"/>
      <c r="DG1" s="280" t="s">
        <v>371</v>
      </c>
      <c r="DH1" s="281"/>
      <c r="DI1" s="280" t="s">
        <v>371</v>
      </c>
      <c r="DJ1" s="281"/>
      <c r="DK1" s="280" t="s">
        <v>371</v>
      </c>
      <c r="DL1" s="281"/>
    </row>
    <row r="2" spans="1:116" ht="21" customHeight="1" x14ac:dyDescent="0.25">
      <c r="A2" s="246" t="s">
        <v>361</v>
      </c>
      <c r="B2" s="246" t="s">
        <v>360</v>
      </c>
      <c r="C2" s="247" t="s">
        <v>359</v>
      </c>
      <c r="D2" s="246" t="s">
        <v>358</v>
      </c>
      <c r="E2" s="249" t="s">
        <v>357</v>
      </c>
      <c r="F2" s="240" t="s">
        <v>356</v>
      </c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37"/>
      <c r="AC2" s="274"/>
      <c r="AD2" s="275"/>
      <c r="AE2" s="274"/>
      <c r="AF2" s="275"/>
      <c r="AG2" s="274"/>
      <c r="AH2" s="275"/>
      <c r="AI2" s="274"/>
      <c r="AJ2" s="275"/>
      <c r="AK2" s="274"/>
      <c r="AL2" s="275"/>
      <c r="AM2" s="274"/>
      <c r="AN2" s="275"/>
      <c r="AO2" s="274"/>
      <c r="AP2" s="275"/>
      <c r="AQ2" s="274"/>
      <c r="AR2" s="275"/>
      <c r="AS2" s="274"/>
      <c r="AT2" s="275"/>
      <c r="AU2" s="274"/>
      <c r="AV2" s="275"/>
      <c r="AW2" s="274"/>
      <c r="AX2" s="275"/>
      <c r="AY2" s="278"/>
      <c r="AZ2" s="279"/>
      <c r="BA2" s="150"/>
      <c r="BB2" s="271"/>
      <c r="BC2" s="271"/>
      <c r="BD2" s="164"/>
      <c r="BE2" s="164"/>
      <c r="BF2" s="164"/>
      <c r="BG2" s="164"/>
      <c r="BH2" s="164"/>
      <c r="BI2" s="164"/>
      <c r="BJ2" s="165"/>
      <c r="BK2" s="150" t="s">
        <v>352</v>
      </c>
      <c r="BL2" s="164"/>
      <c r="BM2" s="164"/>
      <c r="BN2" s="164"/>
      <c r="BO2" s="164"/>
      <c r="BP2" s="164"/>
      <c r="BQ2" s="164"/>
      <c r="BR2" s="164"/>
      <c r="BS2" s="164"/>
      <c r="BT2" s="165"/>
      <c r="BU2" s="271"/>
      <c r="BV2" s="271"/>
      <c r="BW2" s="147"/>
      <c r="BX2" s="159" t="s">
        <v>353</v>
      </c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59" t="s">
        <v>353</v>
      </c>
      <c r="CJ2" s="146"/>
      <c r="CK2" s="146"/>
      <c r="CL2" s="146"/>
      <c r="CM2" s="146"/>
      <c r="CN2" s="146"/>
      <c r="CO2" s="146"/>
      <c r="CP2" s="160"/>
      <c r="CQ2" s="282"/>
      <c r="CR2" s="283"/>
      <c r="CS2" s="282"/>
      <c r="CT2" s="283"/>
      <c r="CU2" s="282"/>
      <c r="CV2" s="283"/>
      <c r="CW2" s="282"/>
      <c r="CX2" s="283"/>
      <c r="CY2" s="282"/>
      <c r="CZ2" s="283"/>
      <c r="DA2" s="282"/>
      <c r="DB2" s="283"/>
      <c r="DC2" s="282"/>
      <c r="DD2" s="283"/>
      <c r="DE2" s="282"/>
      <c r="DF2" s="283"/>
      <c r="DG2" s="282"/>
      <c r="DH2" s="283"/>
      <c r="DI2" s="282"/>
      <c r="DJ2" s="283"/>
      <c r="DK2" s="282"/>
      <c r="DL2" s="283"/>
    </row>
    <row r="3" spans="1:116" ht="43.5" customHeight="1" x14ac:dyDescent="0.25">
      <c r="A3" s="246"/>
      <c r="B3" s="246"/>
      <c r="C3" s="248"/>
      <c r="D3" s="246"/>
      <c r="E3" s="250"/>
      <c r="F3" s="241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C3" s="158" t="s">
        <v>348</v>
      </c>
      <c r="AD3" s="158" t="s">
        <v>368</v>
      </c>
      <c r="AE3" s="158" t="s">
        <v>348</v>
      </c>
      <c r="AF3" s="158" t="s">
        <v>368</v>
      </c>
      <c r="AG3" s="158" t="s">
        <v>348</v>
      </c>
      <c r="AH3" s="158" t="s">
        <v>368</v>
      </c>
      <c r="AI3" s="158" t="s">
        <v>348</v>
      </c>
      <c r="AJ3" s="158" t="s">
        <v>368</v>
      </c>
      <c r="AK3" s="158" t="s">
        <v>348</v>
      </c>
      <c r="AL3" s="158" t="s">
        <v>368</v>
      </c>
      <c r="AM3" s="158" t="s">
        <v>348</v>
      </c>
      <c r="AN3" s="158" t="s">
        <v>368</v>
      </c>
      <c r="AO3" s="158" t="s">
        <v>348</v>
      </c>
      <c r="AP3" s="158" t="s">
        <v>368</v>
      </c>
      <c r="AQ3" s="158" t="s">
        <v>348</v>
      </c>
      <c r="AR3" s="158" t="s">
        <v>368</v>
      </c>
      <c r="AS3" s="158" t="s">
        <v>348</v>
      </c>
      <c r="AT3" s="158" t="s">
        <v>368</v>
      </c>
      <c r="AU3" s="158" t="s">
        <v>348</v>
      </c>
      <c r="AV3" s="158" t="s">
        <v>368</v>
      </c>
      <c r="AW3" s="158" t="s">
        <v>348</v>
      </c>
      <c r="AX3" s="158" t="s">
        <v>368</v>
      </c>
      <c r="AY3" s="161" t="s">
        <v>348</v>
      </c>
      <c r="AZ3" s="161" t="s">
        <v>368</v>
      </c>
      <c r="BA3" s="138" t="s">
        <v>346</v>
      </c>
      <c r="BB3" s="158" t="s">
        <v>348</v>
      </c>
      <c r="BC3" s="158" t="s">
        <v>368</v>
      </c>
      <c r="BD3" s="138" t="s">
        <v>343</v>
      </c>
      <c r="BE3" s="138" t="s">
        <v>342</v>
      </c>
      <c r="BF3" s="138" t="s">
        <v>341</v>
      </c>
      <c r="BG3" s="138" t="s">
        <v>340</v>
      </c>
      <c r="BH3" s="138" t="s">
        <v>339</v>
      </c>
      <c r="BI3" s="138" t="s">
        <v>338</v>
      </c>
      <c r="BJ3" s="138" t="s">
        <v>337</v>
      </c>
      <c r="BK3" s="138" t="s">
        <v>336</v>
      </c>
      <c r="BL3" s="138" t="s">
        <v>335</v>
      </c>
      <c r="BM3" s="138" t="s">
        <v>334</v>
      </c>
      <c r="BN3" s="138" t="s">
        <v>333</v>
      </c>
      <c r="BO3" s="138" t="str">
        <f>+AS3</f>
        <v>%</v>
      </c>
      <c r="BP3" s="138" t="s">
        <v>332</v>
      </c>
      <c r="BQ3" s="138" t="s">
        <v>331</v>
      </c>
      <c r="BR3" s="138" t="s">
        <v>330</v>
      </c>
      <c r="BS3" s="138" t="s">
        <v>329</v>
      </c>
      <c r="BT3" s="138" t="s">
        <v>328</v>
      </c>
      <c r="BU3" s="158" t="s">
        <v>348</v>
      </c>
      <c r="BV3" s="158" t="s">
        <v>368</v>
      </c>
      <c r="BW3" s="141" t="s">
        <v>346</v>
      </c>
      <c r="BX3" s="141" t="s">
        <v>345</v>
      </c>
      <c r="BY3" s="141" t="s">
        <v>344</v>
      </c>
      <c r="BZ3" s="141" t="s">
        <v>343</v>
      </c>
      <c r="CA3" s="141" t="s">
        <v>342</v>
      </c>
      <c r="CB3" s="141" t="s">
        <v>341</v>
      </c>
      <c r="CC3" s="141" t="s">
        <v>340</v>
      </c>
      <c r="CD3" s="141" t="s">
        <v>339</v>
      </c>
      <c r="CE3" s="141" t="s">
        <v>338</v>
      </c>
      <c r="CF3" s="141" t="s">
        <v>337</v>
      </c>
      <c r="CG3" s="141" t="s">
        <v>336</v>
      </c>
      <c r="CH3" s="141" t="s">
        <v>335</v>
      </c>
      <c r="CI3" s="141" t="s">
        <v>334</v>
      </c>
      <c r="CJ3" s="141" t="s">
        <v>333</v>
      </c>
      <c r="CK3" s="141" t="str">
        <f>+BO3</f>
        <v>%</v>
      </c>
      <c r="CL3" s="141" t="s">
        <v>332</v>
      </c>
      <c r="CM3" s="141" t="s">
        <v>331</v>
      </c>
      <c r="CN3" s="141" t="s">
        <v>330</v>
      </c>
      <c r="CO3" s="141" t="s">
        <v>329</v>
      </c>
      <c r="CP3" s="141" t="s">
        <v>328</v>
      </c>
      <c r="CQ3" s="161" t="s">
        <v>348</v>
      </c>
      <c r="CR3" s="161" t="s">
        <v>368</v>
      </c>
      <c r="CS3" s="161" t="s">
        <v>348</v>
      </c>
      <c r="CT3" s="161" t="s">
        <v>368</v>
      </c>
      <c r="CU3" s="161" t="s">
        <v>348</v>
      </c>
      <c r="CV3" s="161" t="s">
        <v>368</v>
      </c>
      <c r="CW3" s="161" t="s">
        <v>348</v>
      </c>
      <c r="CX3" s="161" t="s">
        <v>368</v>
      </c>
      <c r="CY3" s="161" t="s">
        <v>348</v>
      </c>
      <c r="CZ3" s="161" t="s">
        <v>368</v>
      </c>
      <c r="DA3" s="161" t="s">
        <v>348</v>
      </c>
      <c r="DB3" s="161" t="s">
        <v>368</v>
      </c>
      <c r="DC3" s="161" t="s">
        <v>348</v>
      </c>
      <c r="DD3" s="161" t="s">
        <v>368</v>
      </c>
      <c r="DE3" s="161" t="s">
        <v>348</v>
      </c>
      <c r="DF3" s="161" t="s">
        <v>368</v>
      </c>
      <c r="DG3" s="161" t="s">
        <v>348</v>
      </c>
      <c r="DH3" s="161" t="s">
        <v>368</v>
      </c>
      <c r="DI3" s="161" t="s">
        <v>348</v>
      </c>
      <c r="DJ3" s="161" t="s">
        <v>368</v>
      </c>
      <c r="DK3" s="161" t="s">
        <v>348</v>
      </c>
      <c r="DL3" s="161" t="s">
        <v>368</v>
      </c>
    </row>
    <row r="4" spans="1:116" ht="48.75" customHeight="1" x14ac:dyDescent="0.25">
      <c r="A4" s="122" t="s">
        <v>327</v>
      </c>
      <c r="B4" s="251" t="s">
        <v>326</v>
      </c>
      <c r="C4" s="103" t="s">
        <v>325</v>
      </c>
      <c r="D4" s="69" t="s">
        <v>324</v>
      </c>
      <c r="E4" s="82">
        <v>510</v>
      </c>
      <c r="F4" s="67" t="s">
        <v>287</v>
      </c>
      <c r="G4" s="66">
        <f t="shared" ref="G4:G19" si="0">SUM(H4:AA4)</f>
        <v>25000000</v>
      </c>
      <c r="H4" s="66"/>
      <c r="I4" s="66"/>
      <c r="J4" s="66"/>
      <c r="K4" s="66"/>
      <c r="L4" s="66">
        <v>25000000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137"/>
      <c r="AC4" s="22">
        <f t="shared" ref="AC4:AC67" si="1">+AD4/G4</f>
        <v>1</v>
      </c>
      <c r="AD4" s="66">
        <f t="shared" ref="AD4:AD19" si="2">SUM(AE4:AX4)</f>
        <v>25000000</v>
      </c>
      <c r="AE4" s="136"/>
      <c r="AF4" s="135"/>
      <c r="AG4" s="135"/>
      <c r="AH4" s="135"/>
      <c r="AI4" s="66">
        <v>25000000</v>
      </c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2">
        <f t="shared" ref="AY4:AY67" si="3">1-AC4</f>
        <v>0</v>
      </c>
      <c r="AZ4" s="66">
        <f t="shared" ref="AZ4:AZ19" si="4">SUM(BA4:BT4)</f>
        <v>0</v>
      </c>
      <c r="BA4" s="66">
        <f t="shared" ref="BA4:BP19" si="5">+H4</f>
        <v>0</v>
      </c>
      <c r="BB4" s="66">
        <f t="shared" si="5"/>
        <v>0</v>
      </c>
      <c r="BC4" s="66">
        <f t="shared" ref="BC4:BD16" si="6">J4-AG4</f>
        <v>0</v>
      </c>
      <c r="BD4" s="66">
        <f t="shared" si="6"/>
        <v>0</v>
      </c>
      <c r="BE4" s="66">
        <f t="shared" ref="BE4:BP16" si="7">+L4-AI4</f>
        <v>0</v>
      </c>
      <c r="BF4" s="66">
        <f t="shared" si="7"/>
        <v>0</v>
      </c>
      <c r="BG4" s="66">
        <f t="shared" si="7"/>
        <v>0</v>
      </c>
      <c r="BH4" s="66">
        <f t="shared" si="7"/>
        <v>0</v>
      </c>
      <c r="BI4" s="66">
        <f t="shared" si="7"/>
        <v>0</v>
      </c>
      <c r="BJ4" s="66">
        <f t="shared" si="7"/>
        <v>0</v>
      </c>
      <c r="BK4" s="66">
        <f t="shared" si="7"/>
        <v>0</v>
      </c>
      <c r="BL4" s="66">
        <f t="shared" si="7"/>
        <v>0</v>
      </c>
      <c r="BM4" s="66">
        <f t="shared" si="7"/>
        <v>0</v>
      </c>
      <c r="BN4" s="66">
        <f t="shared" si="7"/>
        <v>0</v>
      </c>
      <c r="BO4" s="66">
        <f t="shared" si="7"/>
        <v>0</v>
      </c>
      <c r="BP4" s="66">
        <f t="shared" si="7"/>
        <v>0</v>
      </c>
      <c r="BQ4" s="66"/>
      <c r="BR4" s="66">
        <f>+Y4-AV4</f>
        <v>0</v>
      </c>
      <c r="BS4" s="66">
        <f t="shared" ref="BS4:BS16" si="8">Z4-AW4</f>
        <v>0</v>
      </c>
      <c r="BT4" s="66">
        <f t="shared" ref="BT4:BT16" si="9">+AA4-AX4</f>
        <v>0</v>
      </c>
      <c r="BU4" s="22">
        <f t="shared" ref="BU4:BU67" si="10">+BV4/G4</f>
        <v>0.71923968000000005</v>
      </c>
      <c r="BV4" s="66">
        <f t="shared" ref="BV4:BV19" si="11">SUM(BW4:CP4)</f>
        <v>17980992</v>
      </c>
      <c r="BW4" s="66"/>
      <c r="BX4" s="66"/>
      <c r="BY4" s="66"/>
      <c r="BZ4" s="66"/>
      <c r="CA4" s="66">
        <f>+'[1]MAYO 2016'!$H$1271</f>
        <v>17980992</v>
      </c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22">
        <f t="shared" ref="CQ4:CQ57" si="12">1-BU4</f>
        <v>0.28076031999999995</v>
      </c>
      <c r="CR4" s="66">
        <f t="shared" ref="CR4:CR19" si="13">SUM(CS4:DL4)</f>
        <v>7019008</v>
      </c>
      <c r="CS4" s="66">
        <f t="shared" ref="CS4:CY19" si="14">H4-BW4</f>
        <v>0</v>
      </c>
      <c r="CT4" s="66">
        <f t="shared" si="14"/>
        <v>0</v>
      </c>
      <c r="CU4" s="66">
        <f t="shared" si="14"/>
        <v>0</v>
      </c>
      <c r="CV4" s="66">
        <f t="shared" si="14"/>
        <v>0</v>
      </c>
      <c r="CW4" s="66">
        <f t="shared" si="14"/>
        <v>7019008</v>
      </c>
      <c r="CX4" s="66">
        <f t="shared" si="14"/>
        <v>0</v>
      </c>
      <c r="CY4" s="66">
        <f t="shared" si="14"/>
        <v>0</v>
      </c>
      <c r="CZ4" s="66">
        <f t="shared" ref="CZ4:DB16" si="15">+O4-CD4</f>
        <v>0</v>
      </c>
      <c r="DA4" s="66">
        <f t="shared" si="15"/>
        <v>0</v>
      </c>
      <c r="DB4" s="66">
        <f t="shared" si="15"/>
        <v>0</v>
      </c>
      <c r="DC4" s="66">
        <f t="shared" ref="DC4:DE19" si="16">R4-CG4</f>
        <v>0</v>
      </c>
      <c r="DD4" s="66">
        <f t="shared" si="16"/>
        <v>0</v>
      </c>
      <c r="DE4" s="66">
        <f t="shared" si="16"/>
        <v>0</v>
      </c>
      <c r="DF4" s="66">
        <f t="shared" ref="DF4:DH16" si="17">+U4-CJ4</f>
        <v>0</v>
      </c>
      <c r="DG4" s="66">
        <f t="shared" si="17"/>
        <v>0</v>
      </c>
      <c r="DH4" s="66">
        <f t="shared" si="17"/>
        <v>0</v>
      </c>
      <c r="DI4" s="66"/>
      <c r="DJ4" s="66">
        <f t="shared" ref="DJ4:DL16" si="18">+Y4-CN4</f>
        <v>0</v>
      </c>
      <c r="DK4" s="66">
        <f t="shared" si="18"/>
        <v>0</v>
      </c>
      <c r="DL4" s="66">
        <f t="shared" si="18"/>
        <v>0</v>
      </c>
    </row>
    <row r="5" spans="1:116" ht="53.25" customHeight="1" x14ac:dyDescent="0.25">
      <c r="A5" s="117"/>
      <c r="B5" s="261"/>
      <c r="C5" s="103" t="s">
        <v>323</v>
      </c>
      <c r="D5" s="69" t="s">
        <v>322</v>
      </c>
      <c r="E5" s="82">
        <v>510</v>
      </c>
      <c r="F5" s="67" t="s">
        <v>287</v>
      </c>
      <c r="G5" s="66">
        <f t="shared" si="0"/>
        <v>59000000</v>
      </c>
      <c r="H5" s="66"/>
      <c r="I5" s="66"/>
      <c r="J5" s="66">
        <v>18000000</v>
      </c>
      <c r="K5" s="66"/>
      <c r="L5" s="66">
        <v>36000000</v>
      </c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>
        <f>5000000</f>
        <v>5000000</v>
      </c>
      <c r="AB5" s="134"/>
      <c r="AC5" s="22">
        <f t="shared" si="1"/>
        <v>0.64085884745762711</v>
      </c>
      <c r="AD5" s="66">
        <f t="shared" si="2"/>
        <v>37810672</v>
      </c>
      <c r="AE5" s="66"/>
      <c r="AF5" s="66"/>
      <c r="AG5" s="66"/>
      <c r="AH5" s="66"/>
      <c r="AI5" s="66">
        <f>+'[2]MARZO 2016 ULTIMO'!$O$867</f>
        <v>36000000</v>
      </c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>
        <f>+'[1]MAYO 2016'!$AG$1285</f>
        <v>1810672</v>
      </c>
      <c r="AY5" s="22">
        <f t="shared" si="3"/>
        <v>0.35914115254237289</v>
      </c>
      <c r="AZ5" s="66">
        <f t="shared" si="4"/>
        <v>21189328</v>
      </c>
      <c r="BA5" s="66">
        <f t="shared" si="5"/>
        <v>0</v>
      </c>
      <c r="BB5" s="66">
        <f t="shared" si="5"/>
        <v>0</v>
      </c>
      <c r="BC5" s="66">
        <f t="shared" si="6"/>
        <v>18000000</v>
      </c>
      <c r="BD5" s="66">
        <f t="shared" si="6"/>
        <v>0</v>
      </c>
      <c r="BE5" s="66">
        <f t="shared" si="7"/>
        <v>0</v>
      </c>
      <c r="BF5" s="66">
        <f t="shared" si="7"/>
        <v>0</v>
      </c>
      <c r="BG5" s="66">
        <f t="shared" si="7"/>
        <v>0</v>
      </c>
      <c r="BH5" s="66">
        <f t="shared" si="7"/>
        <v>0</v>
      </c>
      <c r="BI5" s="66">
        <f t="shared" si="7"/>
        <v>0</v>
      </c>
      <c r="BJ5" s="66">
        <f t="shared" si="7"/>
        <v>0</v>
      </c>
      <c r="BK5" s="66">
        <f t="shared" si="7"/>
        <v>0</v>
      </c>
      <c r="BL5" s="66">
        <f t="shared" si="7"/>
        <v>0</v>
      </c>
      <c r="BM5" s="66">
        <f t="shared" si="7"/>
        <v>0</v>
      </c>
      <c r="BN5" s="66">
        <f t="shared" si="7"/>
        <v>0</v>
      </c>
      <c r="BO5" s="66">
        <f t="shared" si="7"/>
        <v>0</v>
      </c>
      <c r="BP5" s="66">
        <f t="shared" si="7"/>
        <v>0</v>
      </c>
      <c r="BQ5" s="66"/>
      <c r="BR5" s="66"/>
      <c r="BS5" s="66">
        <f t="shared" si="8"/>
        <v>0</v>
      </c>
      <c r="BT5" s="66">
        <f t="shared" si="9"/>
        <v>3189328</v>
      </c>
      <c r="BU5" s="22">
        <f t="shared" si="10"/>
        <v>0.64083228813559323</v>
      </c>
      <c r="BV5" s="66">
        <f t="shared" si="11"/>
        <v>37809105</v>
      </c>
      <c r="BW5" s="66"/>
      <c r="BX5" s="66"/>
      <c r="BY5" s="66"/>
      <c r="BZ5" s="66"/>
      <c r="CA5" s="66">
        <f>+'[1]MAYO 2016'!$H$1286+'[1]MAYO 2016'!$H$1292</f>
        <v>35999998</v>
      </c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>
        <f>+'[1]MAYO 2016'!$H$1288+'[1]MAYO 2016'!$H$1290+'[1]MAYO 2016'!$H$1294</f>
        <v>1809107</v>
      </c>
      <c r="CQ5" s="22">
        <f t="shared" si="12"/>
        <v>0.35916771186440677</v>
      </c>
      <c r="CR5" s="66">
        <f t="shared" si="13"/>
        <v>21190895</v>
      </c>
      <c r="CS5" s="66">
        <f t="shared" si="14"/>
        <v>0</v>
      </c>
      <c r="CT5" s="66">
        <f t="shared" si="14"/>
        <v>0</v>
      </c>
      <c r="CU5" s="66">
        <f t="shared" si="14"/>
        <v>18000000</v>
      </c>
      <c r="CV5" s="66">
        <f t="shared" si="14"/>
        <v>0</v>
      </c>
      <c r="CW5" s="66">
        <f t="shared" si="14"/>
        <v>2</v>
      </c>
      <c r="CX5" s="66">
        <f t="shared" si="14"/>
        <v>0</v>
      </c>
      <c r="CY5" s="66">
        <f t="shared" si="14"/>
        <v>0</v>
      </c>
      <c r="CZ5" s="66">
        <f t="shared" si="15"/>
        <v>0</v>
      </c>
      <c r="DA5" s="66">
        <f t="shared" si="15"/>
        <v>0</v>
      </c>
      <c r="DB5" s="66">
        <f t="shared" si="15"/>
        <v>0</v>
      </c>
      <c r="DC5" s="66">
        <f t="shared" si="16"/>
        <v>0</v>
      </c>
      <c r="DD5" s="66">
        <f t="shared" si="16"/>
        <v>0</v>
      </c>
      <c r="DE5" s="66">
        <f t="shared" si="16"/>
        <v>0</v>
      </c>
      <c r="DF5" s="66">
        <f t="shared" si="17"/>
        <v>0</v>
      </c>
      <c r="DG5" s="66">
        <f t="shared" si="17"/>
        <v>0</v>
      </c>
      <c r="DH5" s="66">
        <f t="shared" si="17"/>
        <v>0</v>
      </c>
      <c r="DI5" s="66"/>
      <c r="DJ5" s="66">
        <f t="shared" si="18"/>
        <v>0</v>
      </c>
      <c r="DK5" s="66">
        <f t="shared" si="18"/>
        <v>0</v>
      </c>
      <c r="DL5" s="66">
        <f t="shared" si="18"/>
        <v>3190893</v>
      </c>
    </row>
    <row r="6" spans="1:116" ht="30" x14ac:dyDescent="0.25">
      <c r="A6" s="117"/>
      <c r="B6" s="252"/>
      <c r="C6" s="103" t="s">
        <v>321</v>
      </c>
      <c r="D6" s="69" t="s">
        <v>320</v>
      </c>
      <c r="E6" s="109">
        <v>510</v>
      </c>
      <c r="F6" s="67" t="s">
        <v>287</v>
      </c>
      <c r="G6" s="66">
        <f t="shared" si="0"/>
        <v>21000000</v>
      </c>
      <c r="H6" s="66"/>
      <c r="I6" s="66"/>
      <c r="J6" s="66">
        <v>11000000</v>
      </c>
      <c r="K6" s="66"/>
      <c r="L6" s="66">
        <v>10000000</v>
      </c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134"/>
      <c r="AC6" s="22">
        <f t="shared" si="1"/>
        <v>0.47619047619047616</v>
      </c>
      <c r="AD6" s="66">
        <f t="shared" si="2"/>
        <v>10000000</v>
      </c>
      <c r="AE6" s="66"/>
      <c r="AF6" s="66"/>
      <c r="AG6" s="66"/>
      <c r="AH6" s="66"/>
      <c r="AI6" s="66">
        <f>+'[2]MARZO 2016 ULTIMO'!$O$878</f>
        <v>10000000</v>
      </c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22">
        <f t="shared" si="3"/>
        <v>0.52380952380952384</v>
      </c>
      <c r="AZ6" s="66">
        <f t="shared" si="4"/>
        <v>11000000</v>
      </c>
      <c r="BA6" s="66">
        <f t="shared" si="5"/>
        <v>0</v>
      </c>
      <c r="BB6" s="66">
        <f t="shared" si="5"/>
        <v>0</v>
      </c>
      <c r="BC6" s="66">
        <f t="shared" si="6"/>
        <v>11000000</v>
      </c>
      <c r="BD6" s="66">
        <f t="shared" si="6"/>
        <v>0</v>
      </c>
      <c r="BE6" s="66">
        <f t="shared" si="7"/>
        <v>0</v>
      </c>
      <c r="BF6" s="66">
        <f t="shared" si="7"/>
        <v>0</v>
      </c>
      <c r="BG6" s="66">
        <f t="shared" si="7"/>
        <v>0</v>
      </c>
      <c r="BH6" s="66">
        <f t="shared" si="7"/>
        <v>0</v>
      </c>
      <c r="BI6" s="66">
        <f t="shared" si="7"/>
        <v>0</v>
      </c>
      <c r="BJ6" s="66">
        <f t="shared" si="7"/>
        <v>0</v>
      </c>
      <c r="BK6" s="66">
        <f t="shared" si="7"/>
        <v>0</v>
      </c>
      <c r="BL6" s="66">
        <f t="shared" si="7"/>
        <v>0</v>
      </c>
      <c r="BM6" s="66">
        <f t="shared" si="7"/>
        <v>0</v>
      </c>
      <c r="BN6" s="66">
        <f t="shared" si="7"/>
        <v>0</v>
      </c>
      <c r="BO6" s="66">
        <f t="shared" si="7"/>
        <v>0</v>
      </c>
      <c r="BP6" s="66">
        <f t="shared" si="7"/>
        <v>0</v>
      </c>
      <c r="BQ6" s="66"/>
      <c r="BR6" s="66"/>
      <c r="BS6" s="66">
        <f t="shared" si="8"/>
        <v>0</v>
      </c>
      <c r="BT6" s="66">
        <f t="shared" si="9"/>
        <v>0</v>
      </c>
      <c r="BU6" s="22">
        <f t="shared" si="10"/>
        <v>0.47619047619047616</v>
      </c>
      <c r="BV6" s="66">
        <f t="shared" si="11"/>
        <v>10000000</v>
      </c>
      <c r="BW6" s="66"/>
      <c r="BX6" s="66"/>
      <c r="BY6" s="66"/>
      <c r="BZ6" s="66"/>
      <c r="CA6" s="66">
        <f>+'[3]ABRIL 2016'!$O$1124</f>
        <v>10000000</v>
      </c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22">
        <f t="shared" si="12"/>
        <v>0.52380952380952384</v>
      </c>
      <c r="CR6" s="66">
        <f t="shared" si="13"/>
        <v>11000000</v>
      </c>
      <c r="CS6" s="66">
        <f t="shared" si="14"/>
        <v>0</v>
      </c>
      <c r="CT6" s="66">
        <f t="shared" si="14"/>
        <v>0</v>
      </c>
      <c r="CU6" s="66">
        <f t="shared" si="14"/>
        <v>11000000</v>
      </c>
      <c r="CV6" s="66">
        <f t="shared" si="14"/>
        <v>0</v>
      </c>
      <c r="CW6" s="66">
        <f t="shared" si="14"/>
        <v>0</v>
      </c>
      <c r="CX6" s="66">
        <f t="shared" si="14"/>
        <v>0</v>
      </c>
      <c r="CY6" s="66">
        <f t="shared" si="14"/>
        <v>0</v>
      </c>
      <c r="CZ6" s="66">
        <f t="shared" si="15"/>
        <v>0</v>
      </c>
      <c r="DA6" s="66">
        <f t="shared" si="15"/>
        <v>0</v>
      </c>
      <c r="DB6" s="66">
        <f t="shared" si="15"/>
        <v>0</v>
      </c>
      <c r="DC6" s="66">
        <f t="shared" si="16"/>
        <v>0</v>
      </c>
      <c r="DD6" s="66">
        <f t="shared" si="16"/>
        <v>0</v>
      </c>
      <c r="DE6" s="66">
        <f t="shared" si="16"/>
        <v>0</v>
      </c>
      <c r="DF6" s="66">
        <f t="shared" si="17"/>
        <v>0</v>
      </c>
      <c r="DG6" s="66">
        <f t="shared" si="17"/>
        <v>0</v>
      </c>
      <c r="DH6" s="66">
        <f t="shared" si="17"/>
        <v>0</v>
      </c>
      <c r="DI6" s="66"/>
      <c r="DJ6" s="66">
        <f t="shared" si="18"/>
        <v>0</v>
      </c>
      <c r="DK6" s="66">
        <f t="shared" si="18"/>
        <v>0</v>
      </c>
      <c r="DL6" s="66">
        <f t="shared" si="18"/>
        <v>0</v>
      </c>
    </row>
    <row r="7" spans="1:116" ht="60.75" customHeight="1" x14ac:dyDescent="0.25">
      <c r="A7" s="117"/>
      <c r="B7" s="132" t="s">
        <v>319</v>
      </c>
      <c r="C7" s="103" t="s">
        <v>318</v>
      </c>
      <c r="D7" s="69" t="s">
        <v>317</v>
      </c>
      <c r="E7" s="82">
        <v>510</v>
      </c>
      <c r="F7" s="67" t="s">
        <v>316</v>
      </c>
      <c r="G7" s="66">
        <f t="shared" si="0"/>
        <v>33576315</v>
      </c>
      <c r="H7" s="66"/>
      <c r="I7" s="66"/>
      <c r="J7" s="66">
        <f>21000000-21000000</f>
        <v>0</v>
      </c>
      <c r="K7" s="66"/>
      <c r="L7" s="66">
        <f>21000000</f>
        <v>21000000</v>
      </c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>
        <v>12576315</v>
      </c>
      <c r="AC7" s="22">
        <f t="shared" si="1"/>
        <v>5.5882100224518387E-2</v>
      </c>
      <c r="AD7" s="66">
        <f t="shared" si="2"/>
        <v>1876315</v>
      </c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>
        <f>+'[4]ENERO 2016'!$AD$520</f>
        <v>1876315</v>
      </c>
      <c r="AY7" s="22">
        <f t="shared" si="3"/>
        <v>0.94411789977548166</v>
      </c>
      <c r="AZ7" s="66">
        <f t="shared" si="4"/>
        <v>31700000</v>
      </c>
      <c r="BA7" s="66">
        <f t="shared" si="5"/>
        <v>0</v>
      </c>
      <c r="BB7" s="66">
        <f t="shared" si="5"/>
        <v>0</v>
      </c>
      <c r="BC7" s="66">
        <f t="shared" si="6"/>
        <v>0</v>
      </c>
      <c r="BD7" s="66">
        <f t="shared" si="6"/>
        <v>0</v>
      </c>
      <c r="BE7" s="66">
        <f t="shared" si="7"/>
        <v>21000000</v>
      </c>
      <c r="BF7" s="66">
        <f t="shared" si="7"/>
        <v>0</v>
      </c>
      <c r="BG7" s="66">
        <f t="shared" si="7"/>
        <v>0</v>
      </c>
      <c r="BH7" s="66">
        <f t="shared" si="7"/>
        <v>0</v>
      </c>
      <c r="BI7" s="66">
        <f t="shared" si="7"/>
        <v>0</v>
      </c>
      <c r="BJ7" s="66">
        <f t="shared" si="7"/>
        <v>0</v>
      </c>
      <c r="BK7" s="66">
        <f t="shared" si="7"/>
        <v>0</v>
      </c>
      <c r="BL7" s="66">
        <f t="shared" si="7"/>
        <v>0</v>
      </c>
      <c r="BM7" s="66">
        <f t="shared" si="7"/>
        <v>0</v>
      </c>
      <c r="BN7" s="66">
        <f t="shared" si="7"/>
        <v>0</v>
      </c>
      <c r="BO7" s="66">
        <f t="shared" si="7"/>
        <v>0</v>
      </c>
      <c r="BP7" s="66">
        <f t="shared" si="7"/>
        <v>0</v>
      </c>
      <c r="BQ7" s="66"/>
      <c r="BR7" s="66"/>
      <c r="BS7" s="66">
        <f t="shared" si="8"/>
        <v>0</v>
      </c>
      <c r="BT7" s="66">
        <f t="shared" si="9"/>
        <v>10700000</v>
      </c>
      <c r="BU7" s="22">
        <f t="shared" si="10"/>
        <v>2.3497754294954643E-2</v>
      </c>
      <c r="BV7" s="66">
        <f t="shared" si="11"/>
        <v>788968</v>
      </c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>
        <v>788968</v>
      </c>
      <c r="CQ7" s="22">
        <f t="shared" si="12"/>
        <v>0.9765022457050454</v>
      </c>
      <c r="CR7" s="66">
        <f t="shared" si="13"/>
        <v>32787347</v>
      </c>
      <c r="CS7" s="66">
        <f t="shared" si="14"/>
        <v>0</v>
      </c>
      <c r="CT7" s="66">
        <f t="shared" si="14"/>
        <v>0</v>
      </c>
      <c r="CU7" s="66">
        <f t="shared" si="14"/>
        <v>0</v>
      </c>
      <c r="CV7" s="66">
        <f t="shared" si="14"/>
        <v>0</v>
      </c>
      <c r="CW7" s="66">
        <f t="shared" si="14"/>
        <v>21000000</v>
      </c>
      <c r="CX7" s="66">
        <f t="shared" si="14"/>
        <v>0</v>
      </c>
      <c r="CY7" s="66">
        <f t="shared" si="14"/>
        <v>0</v>
      </c>
      <c r="CZ7" s="66">
        <f t="shared" si="15"/>
        <v>0</v>
      </c>
      <c r="DA7" s="66">
        <f t="shared" si="15"/>
        <v>0</v>
      </c>
      <c r="DB7" s="66">
        <f t="shared" si="15"/>
        <v>0</v>
      </c>
      <c r="DC7" s="66">
        <f t="shared" si="16"/>
        <v>0</v>
      </c>
      <c r="DD7" s="66">
        <f t="shared" si="16"/>
        <v>0</v>
      </c>
      <c r="DE7" s="66">
        <f t="shared" si="16"/>
        <v>0</v>
      </c>
      <c r="DF7" s="66">
        <f t="shared" si="17"/>
        <v>0</v>
      </c>
      <c r="DG7" s="66">
        <f t="shared" si="17"/>
        <v>0</v>
      </c>
      <c r="DH7" s="66">
        <f t="shared" si="17"/>
        <v>0</v>
      </c>
      <c r="DI7" s="66"/>
      <c r="DJ7" s="66">
        <f t="shared" si="18"/>
        <v>0</v>
      </c>
      <c r="DK7" s="66">
        <f t="shared" si="18"/>
        <v>0</v>
      </c>
      <c r="DL7" s="66">
        <f t="shared" si="18"/>
        <v>11787347</v>
      </c>
    </row>
    <row r="8" spans="1:116" ht="54.75" customHeight="1" x14ac:dyDescent="0.25">
      <c r="A8" s="117"/>
      <c r="B8" s="251" t="s">
        <v>315</v>
      </c>
      <c r="C8" s="103" t="s">
        <v>314</v>
      </c>
      <c r="D8" s="69" t="s">
        <v>313</v>
      </c>
      <c r="E8" s="82">
        <v>310</v>
      </c>
      <c r="F8" s="67" t="s">
        <v>287</v>
      </c>
      <c r="G8" s="66">
        <f t="shared" si="0"/>
        <v>200000000</v>
      </c>
      <c r="H8" s="66"/>
      <c r="I8" s="66"/>
      <c r="J8" s="66">
        <f>200000000-193378600</f>
        <v>6621400</v>
      </c>
      <c r="K8" s="66"/>
      <c r="L8" s="66">
        <f>193378600</f>
        <v>193378600</v>
      </c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C8" s="22">
        <f t="shared" si="1"/>
        <v>0.99987499999999996</v>
      </c>
      <c r="AD8" s="66">
        <f t="shared" si="2"/>
        <v>199975000</v>
      </c>
      <c r="AE8" s="66"/>
      <c r="AF8" s="66"/>
      <c r="AG8" s="66">
        <f>+'[4]ENERO 2016'!$M$109</f>
        <v>6621400</v>
      </c>
      <c r="AH8" s="66"/>
      <c r="AI8" s="66">
        <f>+'[5]FEBRERO 2016'!$O$125</f>
        <v>193353600</v>
      </c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22">
        <f t="shared" si="3"/>
        <v>1.2500000000004174E-4</v>
      </c>
      <c r="AZ8" s="66">
        <f t="shared" si="4"/>
        <v>25000</v>
      </c>
      <c r="BA8" s="66">
        <f t="shared" si="5"/>
        <v>0</v>
      </c>
      <c r="BB8" s="66">
        <f t="shared" si="5"/>
        <v>0</v>
      </c>
      <c r="BC8" s="66">
        <f t="shared" si="6"/>
        <v>0</v>
      </c>
      <c r="BD8" s="66">
        <f t="shared" si="6"/>
        <v>0</v>
      </c>
      <c r="BE8" s="66">
        <f t="shared" si="7"/>
        <v>25000</v>
      </c>
      <c r="BF8" s="66">
        <f t="shared" si="7"/>
        <v>0</v>
      </c>
      <c r="BG8" s="66">
        <f t="shared" si="7"/>
        <v>0</v>
      </c>
      <c r="BH8" s="66">
        <f t="shared" si="7"/>
        <v>0</v>
      </c>
      <c r="BI8" s="66">
        <f t="shared" si="7"/>
        <v>0</v>
      </c>
      <c r="BJ8" s="66">
        <f t="shared" si="7"/>
        <v>0</v>
      </c>
      <c r="BK8" s="66">
        <f t="shared" si="7"/>
        <v>0</v>
      </c>
      <c r="BL8" s="66">
        <f t="shared" si="7"/>
        <v>0</v>
      </c>
      <c r="BM8" s="66">
        <f t="shared" si="7"/>
        <v>0</v>
      </c>
      <c r="BN8" s="66">
        <f t="shared" si="7"/>
        <v>0</v>
      </c>
      <c r="BO8" s="66">
        <f t="shared" si="7"/>
        <v>0</v>
      </c>
      <c r="BP8" s="66">
        <f t="shared" si="7"/>
        <v>0</v>
      </c>
      <c r="BQ8" s="66"/>
      <c r="BR8" s="66"/>
      <c r="BS8" s="66">
        <f t="shared" si="8"/>
        <v>0</v>
      </c>
      <c r="BT8" s="66">
        <f t="shared" si="9"/>
        <v>0</v>
      </c>
      <c r="BU8" s="22">
        <f t="shared" si="10"/>
        <v>0.56338447000000003</v>
      </c>
      <c r="BV8" s="66">
        <f t="shared" si="11"/>
        <v>112676894</v>
      </c>
      <c r="BW8" s="66"/>
      <c r="BX8" s="66"/>
      <c r="BY8" s="66">
        <f>+'[4]ENERO 2016'!$H$107</f>
        <v>6621400</v>
      </c>
      <c r="BZ8" s="66"/>
      <c r="CA8" s="66">
        <f>+'[1]MAYO 2016'!$H$206+'[1]MAYO 2016'!$H$207+'[1]MAYO 2016'!$H$209</f>
        <v>106055494</v>
      </c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22">
        <f t="shared" si="12"/>
        <v>0.43661552999999997</v>
      </c>
      <c r="CR8" s="66">
        <f t="shared" si="13"/>
        <v>87323106</v>
      </c>
      <c r="CS8" s="66">
        <f t="shared" si="14"/>
        <v>0</v>
      </c>
      <c r="CT8" s="66">
        <f t="shared" si="14"/>
        <v>0</v>
      </c>
      <c r="CU8" s="66">
        <f t="shared" si="14"/>
        <v>0</v>
      </c>
      <c r="CV8" s="66">
        <f t="shared" si="14"/>
        <v>0</v>
      </c>
      <c r="CW8" s="66">
        <f t="shared" si="14"/>
        <v>87323106</v>
      </c>
      <c r="CX8" s="66">
        <f t="shared" si="14"/>
        <v>0</v>
      </c>
      <c r="CY8" s="66">
        <f t="shared" si="14"/>
        <v>0</v>
      </c>
      <c r="CZ8" s="66">
        <f t="shared" si="15"/>
        <v>0</v>
      </c>
      <c r="DA8" s="66">
        <f t="shared" si="15"/>
        <v>0</v>
      </c>
      <c r="DB8" s="66">
        <f t="shared" si="15"/>
        <v>0</v>
      </c>
      <c r="DC8" s="66">
        <f t="shared" si="16"/>
        <v>0</v>
      </c>
      <c r="DD8" s="66">
        <f t="shared" si="16"/>
        <v>0</v>
      </c>
      <c r="DE8" s="66">
        <f t="shared" si="16"/>
        <v>0</v>
      </c>
      <c r="DF8" s="66">
        <f t="shared" si="17"/>
        <v>0</v>
      </c>
      <c r="DG8" s="66">
        <f t="shared" si="17"/>
        <v>0</v>
      </c>
      <c r="DH8" s="66">
        <f t="shared" si="17"/>
        <v>0</v>
      </c>
      <c r="DI8" s="66"/>
      <c r="DJ8" s="66">
        <f t="shared" si="18"/>
        <v>0</v>
      </c>
      <c r="DK8" s="66">
        <f t="shared" si="18"/>
        <v>0</v>
      </c>
      <c r="DL8" s="66">
        <f t="shared" si="18"/>
        <v>0</v>
      </c>
    </row>
    <row r="9" spans="1:116" ht="54.75" customHeight="1" x14ac:dyDescent="0.25">
      <c r="A9" s="117"/>
      <c r="B9" s="261"/>
      <c r="C9" s="103" t="s">
        <v>312</v>
      </c>
      <c r="D9" s="69" t="s">
        <v>311</v>
      </c>
      <c r="E9" s="82">
        <v>310</v>
      </c>
      <c r="F9" s="67" t="s">
        <v>310</v>
      </c>
      <c r="G9" s="66">
        <f t="shared" si="0"/>
        <v>562000000</v>
      </c>
      <c r="H9" s="66"/>
      <c r="I9" s="66"/>
      <c r="J9" s="66">
        <f>150000000+21000000+193378600</f>
        <v>364378600</v>
      </c>
      <c r="K9" s="66"/>
      <c r="L9" s="66">
        <f>370000000-21000000-193378600</f>
        <v>155621400</v>
      </c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>
        <f>30000000+12000000</f>
        <v>42000000</v>
      </c>
      <c r="AB9" s="133"/>
      <c r="AC9" s="22">
        <f t="shared" si="1"/>
        <v>0.16923232918149467</v>
      </c>
      <c r="AD9" s="66">
        <f t="shared" si="2"/>
        <v>95108569</v>
      </c>
      <c r="AE9" s="66"/>
      <c r="AF9" s="66"/>
      <c r="AG9" s="66">
        <f>+'[1]MAYO 2016'!$M$224</f>
        <v>23168608</v>
      </c>
      <c r="AH9" s="66"/>
      <c r="AI9" s="66">
        <f>+'[1]MAYO 2016'!$O$224</f>
        <v>69700559</v>
      </c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>
        <f>+'[1]MAYO 2016'!$AG$224</f>
        <v>2239402</v>
      </c>
      <c r="AY9" s="22">
        <f t="shared" si="3"/>
        <v>0.83076767081850533</v>
      </c>
      <c r="AZ9" s="66">
        <f t="shared" si="4"/>
        <v>466891431</v>
      </c>
      <c r="BA9" s="66">
        <f t="shared" si="5"/>
        <v>0</v>
      </c>
      <c r="BB9" s="66">
        <f t="shared" si="5"/>
        <v>0</v>
      </c>
      <c r="BC9" s="66">
        <f t="shared" si="6"/>
        <v>341209992</v>
      </c>
      <c r="BD9" s="66">
        <f t="shared" si="6"/>
        <v>0</v>
      </c>
      <c r="BE9" s="66">
        <f t="shared" si="7"/>
        <v>85920841</v>
      </c>
      <c r="BF9" s="66">
        <f t="shared" si="7"/>
        <v>0</v>
      </c>
      <c r="BG9" s="66">
        <f t="shared" si="7"/>
        <v>0</v>
      </c>
      <c r="BH9" s="66">
        <f t="shared" si="7"/>
        <v>0</v>
      </c>
      <c r="BI9" s="66">
        <f t="shared" si="7"/>
        <v>0</v>
      </c>
      <c r="BJ9" s="66">
        <f t="shared" si="7"/>
        <v>0</v>
      </c>
      <c r="BK9" s="66">
        <f t="shared" si="7"/>
        <v>0</v>
      </c>
      <c r="BL9" s="66">
        <f t="shared" si="7"/>
        <v>0</v>
      </c>
      <c r="BM9" s="66">
        <f t="shared" si="7"/>
        <v>0</v>
      </c>
      <c r="BN9" s="66">
        <f t="shared" si="7"/>
        <v>0</v>
      </c>
      <c r="BO9" s="66">
        <f t="shared" si="7"/>
        <v>0</v>
      </c>
      <c r="BP9" s="66">
        <f t="shared" si="7"/>
        <v>0</v>
      </c>
      <c r="BQ9" s="66"/>
      <c r="BR9" s="66"/>
      <c r="BS9" s="66">
        <f t="shared" si="8"/>
        <v>0</v>
      </c>
      <c r="BT9" s="66">
        <f t="shared" si="9"/>
        <v>39760598</v>
      </c>
      <c r="BU9" s="22">
        <f t="shared" si="10"/>
        <v>0.16913328291814947</v>
      </c>
      <c r="BV9" s="66">
        <f t="shared" si="11"/>
        <v>95052905</v>
      </c>
      <c r="BW9" s="66"/>
      <c r="BX9" s="66"/>
      <c r="BY9" s="66">
        <f>+'[1]MAYO 2016'!$H$290+'[1]MAYO 2016'!$H$291+'[1]MAYO 2016'!$H$292+'[1]MAYO 2016'!$H$294+'[1]MAYO 2016'!$H$295+'[1]MAYO 2016'!$H$296+'[1]MAYO 2016'!$H$297+'[1]MAYO 2016'!$H$298+'[1]MAYO 2016'!$H$299+'[1]MAYO 2016'!$H$300+'[1]MAYO 2016'!$H$301+'[1]MAYO 2016'!$H$302+'[1]MAYO 2016'!$H$303+'[1]MAYO 2016'!$H$305+'[1]MAYO 2016'!$H$306+'[1]MAYO 2016'!$H$307+'[1]MAYO 2016'!$H$308+'[1]MAYO 2016'!$H$309+'[1]MAYO 2016'!$H$310+'[1]MAYO 2016'!$H$311+'[1]MAYO 2016'!$H$312+'[1]MAYO 2016'!$H$313+'[1]MAYO 2016'!$H$314+'[1]MAYO 2016'!$H$315</f>
        <v>23168608</v>
      </c>
      <c r="BZ9" s="66"/>
      <c r="CA9" s="66">
        <f>+'[1]MAYO 2016'!$H$222-BY9-CP9</f>
        <v>69700559</v>
      </c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>
        <f>+'[1]MAYO 2016'!$H$293</f>
        <v>2183738</v>
      </c>
      <c r="CQ9" s="22">
        <f t="shared" si="12"/>
        <v>0.83086671708185056</v>
      </c>
      <c r="CR9" s="66">
        <f t="shared" si="13"/>
        <v>466947095</v>
      </c>
      <c r="CS9" s="66">
        <f t="shared" si="14"/>
        <v>0</v>
      </c>
      <c r="CT9" s="66">
        <f t="shared" si="14"/>
        <v>0</v>
      </c>
      <c r="CU9" s="66">
        <f t="shared" si="14"/>
        <v>341209992</v>
      </c>
      <c r="CV9" s="66">
        <f t="shared" si="14"/>
        <v>0</v>
      </c>
      <c r="CW9" s="66">
        <f t="shared" si="14"/>
        <v>85920841</v>
      </c>
      <c r="CX9" s="66">
        <f t="shared" si="14"/>
        <v>0</v>
      </c>
      <c r="CY9" s="66">
        <f t="shared" si="14"/>
        <v>0</v>
      </c>
      <c r="CZ9" s="66">
        <f t="shared" si="15"/>
        <v>0</v>
      </c>
      <c r="DA9" s="66">
        <f t="shared" si="15"/>
        <v>0</v>
      </c>
      <c r="DB9" s="66">
        <f t="shared" si="15"/>
        <v>0</v>
      </c>
      <c r="DC9" s="66">
        <f t="shared" si="16"/>
        <v>0</v>
      </c>
      <c r="DD9" s="66">
        <f t="shared" si="16"/>
        <v>0</v>
      </c>
      <c r="DE9" s="66">
        <f t="shared" si="16"/>
        <v>0</v>
      </c>
      <c r="DF9" s="66">
        <f t="shared" si="17"/>
        <v>0</v>
      </c>
      <c r="DG9" s="66">
        <f t="shared" si="17"/>
        <v>0</v>
      </c>
      <c r="DH9" s="66">
        <f t="shared" si="17"/>
        <v>0</v>
      </c>
      <c r="DI9" s="66"/>
      <c r="DJ9" s="66">
        <f t="shared" si="18"/>
        <v>0</v>
      </c>
      <c r="DK9" s="66">
        <f t="shared" si="18"/>
        <v>0</v>
      </c>
      <c r="DL9" s="66">
        <f t="shared" si="18"/>
        <v>39816262</v>
      </c>
    </row>
    <row r="10" spans="1:116" ht="30.75" customHeight="1" x14ac:dyDescent="0.25">
      <c r="A10" s="117"/>
      <c r="B10" s="261"/>
      <c r="C10" s="103" t="s">
        <v>309</v>
      </c>
      <c r="D10" s="69" t="s">
        <v>308</v>
      </c>
      <c r="E10" s="82">
        <v>310</v>
      </c>
      <c r="F10" s="67" t="s">
        <v>287</v>
      </c>
      <c r="G10" s="66">
        <f t="shared" si="0"/>
        <v>15000000</v>
      </c>
      <c r="H10" s="66"/>
      <c r="I10" s="66"/>
      <c r="J10" s="66"/>
      <c r="K10" s="66"/>
      <c r="L10" s="66">
        <v>15000000</v>
      </c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133"/>
      <c r="AC10" s="22">
        <f t="shared" si="1"/>
        <v>0</v>
      </c>
      <c r="AD10" s="66">
        <f t="shared" si="2"/>
        <v>0</v>
      </c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22">
        <f t="shared" si="3"/>
        <v>1</v>
      </c>
      <c r="AZ10" s="66">
        <f t="shared" si="4"/>
        <v>15000000</v>
      </c>
      <c r="BA10" s="66">
        <f t="shared" si="5"/>
        <v>0</v>
      </c>
      <c r="BB10" s="66">
        <f t="shared" ref="BB10:BB16" si="19">I10-AF10</f>
        <v>0</v>
      </c>
      <c r="BC10" s="66">
        <f t="shared" si="6"/>
        <v>0</v>
      </c>
      <c r="BD10" s="66">
        <f t="shared" si="6"/>
        <v>0</v>
      </c>
      <c r="BE10" s="66">
        <f t="shared" si="7"/>
        <v>15000000</v>
      </c>
      <c r="BF10" s="66">
        <f t="shared" si="7"/>
        <v>0</v>
      </c>
      <c r="BG10" s="66">
        <f t="shared" si="7"/>
        <v>0</v>
      </c>
      <c r="BH10" s="66">
        <f t="shared" si="7"/>
        <v>0</v>
      </c>
      <c r="BI10" s="66">
        <f t="shared" si="7"/>
        <v>0</v>
      </c>
      <c r="BJ10" s="66">
        <f t="shared" si="7"/>
        <v>0</v>
      </c>
      <c r="BK10" s="66">
        <f t="shared" si="7"/>
        <v>0</v>
      </c>
      <c r="BL10" s="66">
        <f t="shared" si="7"/>
        <v>0</v>
      </c>
      <c r="BM10" s="66">
        <f t="shared" si="7"/>
        <v>0</v>
      </c>
      <c r="BN10" s="66">
        <f t="shared" si="7"/>
        <v>0</v>
      </c>
      <c r="BO10" s="66">
        <f t="shared" si="7"/>
        <v>0</v>
      </c>
      <c r="BP10" s="66">
        <f t="shared" si="7"/>
        <v>0</v>
      </c>
      <c r="BQ10" s="66"/>
      <c r="BR10" s="66"/>
      <c r="BS10" s="66">
        <f t="shared" si="8"/>
        <v>0</v>
      </c>
      <c r="BT10" s="66">
        <f t="shared" si="9"/>
        <v>0</v>
      </c>
      <c r="BU10" s="22">
        <f t="shared" si="10"/>
        <v>0</v>
      </c>
      <c r="BV10" s="66">
        <f t="shared" si="11"/>
        <v>0</v>
      </c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22">
        <f t="shared" si="12"/>
        <v>1</v>
      </c>
      <c r="CR10" s="66">
        <f t="shared" si="13"/>
        <v>15000000</v>
      </c>
      <c r="CS10" s="66">
        <f t="shared" si="14"/>
        <v>0</v>
      </c>
      <c r="CT10" s="66">
        <f t="shared" si="14"/>
        <v>0</v>
      </c>
      <c r="CU10" s="66">
        <f t="shared" si="14"/>
        <v>0</v>
      </c>
      <c r="CV10" s="66">
        <f t="shared" si="14"/>
        <v>0</v>
      </c>
      <c r="CW10" s="66">
        <f t="shared" si="14"/>
        <v>15000000</v>
      </c>
      <c r="CX10" s="66">
        <f t="shared" si="14"/>
        <v>0</v>
      </c>
      <c r="CY10" s="66">
        <f t="shared" si="14"/>
        <v>0</v>
      </c>
      <c r="CZ10" s="66">
        <f t="shared" si="15"/>
        <v>0</v>
      </c>
      <c r="DA10" s="66">
        <f t="shared" si="15"/>
        <v>0</v>
      </c>
      <c r="DB10" s="66">
        <f t="shared" si="15"/>
        <v>0</v>
      </c>
      <c r="DC10" s="66">
        <f t="shared" si="16"/>
        <v>0</v>
      </c>
      <c r="DD10" s="66">
        <f t="shared" si="16"/>
        <v>0</v>
      </c>
      <c r="DE10" s="66">
        <f t="shared" si="16"/>
        <v>0</v>
      </c>
      <c r="DF10" s="66">
        <f t="shared" si="17"/>
        <v>0</v>
      </c>
      <c r="DG10" s="66">
        <f t="shared" si="17"/>
        <v>0</v>
      </c>
      <c r="DH10" s="66">
        <f t="shared" si="17"/>
        <v>0</v>
      </c>
      <c r="DI10" s="66"/>
      <c r="DJ10" s="66">
        <f t="shared" si="18"/>
        <v>0</v>
      </c>
      <c r="DK10" s="66">
        <f t="shared" si="18"/>
        <v>0</v>
      </c>
      <c r="DL10" s="66">
        <f t="shared" si="18"/>
        <v>0</v>
      </c>
    </row>
    <row r="11" spans="1:116" ht="45" x14ac:dyDescent="0.25">
      <c r="A11" s="117"/>
      <c r="B11" s="261"/>
      <c r="C11" s="103" t="s">
        <v>307</v>
      </c>
      <c r="D11" s="69" t="s">
        <v>306</v>
      </c>
      <c r="E11" s="82">
        <v>310</v>
      </c>
      <c r="F11" s="67" t="s">
        <v>287</v>
      </c>
      <c r="G11" s="66">
        <f t="shared" si="0"/>
        <v>50000000</v>
      </c>
      <c r="H11" s="66"/>
      <c r="I11" s="39"/>
      <c r="J11" s="66">
        <v>50000000</v>
      </c>
      <c r="K11" s="39"/>
      <c r="L11" s="39"/>
      <c r="M11" s="66"/>
      <c r="N11" s="39"/>
      <c r="O11" s="21"/>
      <c r="P11" s="21"/>
      <c r="Q11" s="21"/>
      <c r="R11" s="21"/>
      <c r="S11" s="21"/>
      <c r="T11" s="21"/>
      <c r="U11" s="66"/>
      <c r="V11" s="21"/>
      <c r="W11" s="21"/>
      <c r="X11" s="21"/>
      <c r="Y11" s="21"/>
      <c r="Z11" s="21"/>
      <c r="AA11" s="39"/>
      <c r="AB11" s="133"/>
      <c r="AC11" s="22">
        <f t="shared" si="1"/>
        <v>0</v>
      </c>
      <c r="AD11" s="66">
        <f t="shared" si="2"/>
        <v>0</v>
      </c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22">
        <f t="shared" si="3"/>
        <v>1</v>
      </c>
      <c r="AZ11" s="66">
        <f t="shared" si="4"/>
        <v>50000000</v>
      </c>
      <c r="BA11" s="66">
        <f t="shared" si="5"/>
        <v>0</v>
      </c>
      <c r="BB11" s="66">
        <f t="shared" si="19"/>
        <v>0</v>
      </c>
      <c r="BC11" s="66">
        <f t="shared" si="6"/>
        <v>50000000</v>
      </c>
      <c r="BD11" s="66">
        <f t="shared" si="6"/>
        <v>0</v>
      </c>
      <c r="BE11" s="66">
        <f t="shared" si="7"/>
        <v>0</v>
      </c>
      <c r="BF11" s="66">
        <f t="shared" si="7"/>
        <v>0</v>
      </c>
      <c r="BG11" s="66">
        <f t="shared" si="7"/>
        <v>0</v>
      </c>
      <c r="BH11" s="66">
        <f t="shared" si="7"/>
        <v>0</v>
      </c>
      <c r="BI11" s="66">
        <f t="shared" si="7"/>
        <v>0</v>
      </c>
      <c r="BJ11" s="66">
        <f t="shared" si="7"/>
        <v>0</v>
      </c>
      <c r="BK11" s="66">
        <f t="shared" si="7"/>
        <v>0</v>
      </c>
      <c r="BL11" s="66">
        <f t="shared" si="7"/>
        <v>0</v>
      </c>
      <c r="BM11" s="66">
        <f t="shared" si="7"/>
        <v>0</v>
      </c>
      <c r="BN11" s="66">
        <f t="shared" si="7"/>
        <v>0</v>
      </c>
      <c r="BO11" s="66">
        <f t="shared" si="7"/>
        <v>0</v>
      </c>
      <c r="BP11" s="66">
        <f t="shared" si="7"/>
        <v>0</v>
      </c>
      <c r="BQ11" s="66"/>
      <c r="BR11" s="66"/>
      <c r="BS11" s="66">
        <f t="shared" si="8"/>
        <v>0</v>
      </c>
      <c r="BT11" s="66">
        <f t="shared" si="9"/>
        <v>0</v>
      </c>
      <c r="BU11" s="22">
        <f t="shared" si="10"/>
        <v>0</v>
      </c>
      <c r="BV11" s="66">
        <f t="shared" si="11"/>
        <v>0</v>
      </c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22">
        <f t="shared" si="12"/>
        <v>1</v>
      </c>
      <c r="CR11" s="66">
        <f t="shared" si="13"/>
        <v>50000000</v>
      </c>
      <c r="CS11" s="66">
        <f t="shared" si="14"/>
        <v>0</v>
      </c>
      <c r="CT11" s="66">
        <f t="shared" si="14"/>
        <v>0</v>
      </c>
      <c r="CU11" s="66">
        <f t="shared" si="14"/>
        <v>50000000</v>
      </c>
      <c r="CV11" s="66">
        <f t="shared" si="14"/>
        <v>0</v>
      </c>
      <c r="CW11" s="66">
        <f t="shared" si="14"/>
        <v>0</v>
      </c>
      <c r="CX11" s="66">
        <f t="shared" si="14"/>
        <v>0</v>
      </c>
      <c r="CY11" s="66">
        <f t="shared" si="14"/>
        <v>0</v>
      </c>
      <c r="CZ11" s="66">
        <f t="shared" si="15"/>
        <v>0</v>
      </c>
      <c r="DA11" s="66">
        <f t="shared" si="15"/>
        <v>0</v>
      </c>
      <c r="DB11" s="66">
        <f t="shared" si="15"/>
        <v>0</v>
      </c>
      <c r="DC11" s="66">
        <f t="shared" si="16"/>
        <v>0</v>
      </c>
      <c r="DD11" s="66">
        <f t="shared" si="16"/>
        <v>0</v>
      </c>
      <c r="DE11" s="66">
        <f t="shared" si="16"/>
        <v>0</v>
      </c>
      <c r="DF11" s="66">
        <f t="shared" si="17"/>
        <v>0</v>
      </c>
      <c r="DG11" s="66">
        <f t="shared" si="17"/>
        <v>0</v>
      </c>
      <c r="DH11" s="66">
        <f t="shared" si="17"/>
        <v>0</v>
      </c>
      <c r="DI11" s="66"/>
      <c r="DJ11" s="66">
        <f t="shared" si="18"/>
        <v>0</v>
      </c>
      <c r="DK11" s="66">
        <f t="shared" si="18"/>
        <v>0</v>
      </c>
      <c r="DL11" s="66">
        <f t="shared" si="18"/>
        <v>0</v>
      </c>
    </row>
    <row r="12" spans="1:116" ht="37.5" customHeight="1" x14ac:dyDescent="0.25">
      <c r="A12" s="117"/>
      <c r="B12" s="252"/>
      <c r="C12" s="103" t="s">
        <v>305</v>
      </c>
      <c r="D12" s="69" t="s">
        <v>304</v>
      </c>
      <c r="E12" s="82">
        <v>310</v>
      </c>
      <c r="F12" s="67" t="s">
        <v>287</v>
      </c>
      <c r="G12" s="66">
        <f t="shared" si="0"/>
        <v>10000000</v>
      </c>
      <c r="H12" s="66"/>
      <c r="I12" s="39"/>
      <c r="J12" s="66"/>
      <c r="K12" s="39"/>
      <c r="L12" s="66">
        <v>10000000</v>
      </c>
      <c r="M12" s="66"/>
      <c r="N12" s="39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39"/>
      <c r="AB12" s="133"/>
      <c r="AC12" s="22">
        <f t="shared" si="1"/>
        <v>0</v>
      </c>
      <c r="AD12" s="66">
        <f t="shared" si="2"/>
        <v>0</v>
      </c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22">
        <f t="shared" si="3"/>
        <v>1</v>
      </c>
      <c r="AZ12" s="66">
        <f t="shared" si="4"/>
        <v>10000000</v>
      </c>
      <c r="BA12" s="66">
        <f t="shared" si="5"/>
        <v>0</v>
      </c>
      <c r="BB12" s="66">
        <f t="shared" si="19"/>
        <v>0</v>
      </c>
      <c r="BC12" s="66">
        <f t="shared" si="6"/>
        <v>0</v>
      </c>
      <c r="BD12" s="66">
        <f t="shared" si="6"/>
        <v>0</v>
      </c>
      <c r="BE12" s="66">
        <f t="shared" si="7"/>
        <v>10000000</v>
      </c>
      <c r="BF12" s="66">
        <f t="shared" si="7"/>
        <v>0</v>
      </c>
      <c r="BG12" s="66">
        <f t="shared" si="7"/>
        <v>0</v>
      </c>
      <c r="BH12" s="66">
        <f t="shared" si="7"/>
        <v>0</v>
      </c>
      <c r="BI12" s="66">
        <f t="shared" si="7"/>
        <v>0</v>
      </c>
      <c r="BJ12" s="66">
        <f t="shared" si="7"/>
        <v>0</v>
      </c>
      <c r="BK12" s="66">
        <f t="shared" si="7"/>
        <v>0</v>
      </c>
      <c r="BL12" s="66">
        <f t="shared" si="7"/>
        <v>0</v>
      </c>
      <c r="BM12" s="66">
        <f t="shared" si="7"/>
        <v>0</v>
      </c>
      <c r="BN12" s="66">
        <f t="shared" si="7"/>
        <v>0</v>
      </c>
      <c r="BO12" s="66">
        <f t="shared" si="7"/>
        <v>0</v>
      </c>
      <c r="BP12" s="66">
        <f t="shared" si="7"/>
        <v>0</v>
      </c>
      <c r="BQ12" s="66"/>
      <c r="BR12" s="66"/>
      <c r="BS12" s="66">
        <f t="shared" si="8"/>
        <v>0</v>
      </c>
      <c r="BT12" s="66">
        <f t="shared" si="9"/>
        <v>0</v>
      </c>
      <c r="BU12" s="22">
        <f t="shared" si="10"/>
        <v>0</v>
      </c>
      <c r="BV12" s="66">
        <f t="shared" si="11"/>
        <v>0</v>
      </c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22">
        <f t="shared" si="12"/>
        <v>1</v>
      </c>
      <c r="CR12" s="66">
        <f t="shared" si="13"/>
        <v>10000000</v>
      </c>
      <c r="CS12" s="66">
        <f t="shared" si="14"/>
        <v>0</v>
      </c>
      <c r="CT12" s="66">
        <f t="shared" si="14"/>
        <v>0</v>
      </c>
      <c r="CU12" s="66">
        <f t="shared" si="14"/>
        <v>0</v>
      </c>
      <c r="CV12" s="66">
        <f t="shared" si="14"/>
        <v>0</v>
      </c>
      <c r="CW12" s="66">
        <f t="shared" si="14"/>
        <v>10000000</v>
      </c>
      <c r="CX12" s="66">
        <f t="shared" si="14"/>
        <v>0</v>
      </c>
      <c r="CY12" s="66">
        <f t="shared" si="14"/>
        <v>0</v>
      </c>
      <c r="CZ12" s="66">
        <f t="shared" si="15"/>
        <v>0</v>
      </c>
      <c r="DA12" s="66">
        <f t="shared" si="15"/>
        <v>0</v>
      </c>
      <c r="DB12" s="66">
        <f t="shared" si="15"/>
        <v>0</v>
      </c>
      <c r="DC12" s="66">
        <f t="shared" si="16"/>
        <v>0</v>
      </c>
      <c r="DD12" s="66">
        <f t="shared" si="16"/>
        <v>0</v>
      </c>
      <c r="DE12" s="66">
        <f t="shared" si="16"/>
        <v>0</v>
      </c>
      <c r="DF12" s="66">
        <f t="shared" si="17"/>
        <v>0</v>
      </c>
      <c r="DG12" s="66">
        <f t="shared" si="17"/>
        <v>0</v>
      </c>
      <c r="DH12" s="66">
        <f t="shared" si="17"/>
        <v>0</v>
      </c>
      <c r="DI12" s="66"/>
      <c r="DJ12" s="66">
        <f t="shared" si="18"/>
        <v>0</v>
      </c>
      <c r="DK12" s="66">
        <f t="shared" si="18"/>
        <v>0</v>
      </c>
      <c r="DL12" s="66">
        <f t="shared" si="18"/>
        <v>0</v>
      </c>
    </row>
    <row r="13" spans="1:116" ht="75" x14ac:dyDescent="0.25">
      <c r="A13" s="117"/>
      <c r="B13" s="132" t="s">
        <v>303</v>
      </c>
      <c r="C13" s="103" t="s">
        <v>302</v>
      </c>
      <c r="D13" s="69" t="s">
        <v>301</v>
      </c>
      <c r="E13" s="82">
        <v>510</v>
      </c>
      <c r="F13" s="67" t="s">
        <v>300</v>
      </c>
      <c r="G13" s="66">
        <f t="shared" si="0"/>
        <v>223801036</v>
      </c>
      <c r="H13" s="66"/>
      <c r="I13" s="66"/>
      <c r="J13" s="66"/>
      <c r="K13" s="66"/>
      <c r="L13" s="66">
        <v>160000000</v>
      </c>
      <c r="M13" s="66">
        <v>14004396</v>
      </c>
      <c r="N13" s="66"/>
      <c r="O13" s="66"/>
      <c r="P13" s="66"/>
      <c r="Q13" s="66"/>
      <c r="R13" s="66"/>
      <c r="S13" s="66"/>
      <c r="T13" s="66"/>
      <c r="U13" s="66">
        <v>1796640</v>
      </c>
      <c r="V13" s="66"/>
      <c r="W13" s="66"/>
      <c r="X13" s="66"/>
      <c r="Y13" s="66"/>
      <c r="Z13" s="66"/>
      <c r="AA13" s="66">
        <v>48000000</v>
      </c>
      <c r="AC13" s="22">
        <f t="shared" si="1"/>
        <v>0.98554318577863953</v>
      </c>
      <c r="AD13" s="66">
        <f t="shared" si="2"/>
        <v>220565586</v>
      </c>
      <c r="AE13" s="66"/>
      <c r="AF13" s="66"/>
      <c r="AG13" s="66"/>
      <c r="AH13" s="66"/>
      <c r="AI13" s="66">
        <v>160000000</v>
      </c>
      <c r="AJ13" s="66">
        <f>+'[5]FEBRERO 2016'!$P$697</f>
        <v>14004396</v>
      </c>
      <c r="AK13" s="66"/>
      <c r="AL13" s="66"/>
      <c r="AM13" s="66"/>
      <c r="AN13" s="66"/>
      <c r="AO13" s="66"/>
      <c r="AP13" s="66"/>
      <c r="AQ13" s="66"/>
      <c r="AR13" s="66">
        <f>+'[5]FEBRERO 2016'!$X$699</f>
        <v>1796640</v>
      </c>
      <c r="AS13" s="66"/>
      <c r="AT13" s="66"/>
      <c r="AU13" s="66"/>
      <c r="AV13" s="66"/>
      <c r="AW13" s="66"/>
      <c r="AX13" s="66">
        <f>+'[3]ABRIL 2016'!$AG$1142</f>
        <v>44764550</v>
      </c>
      <c r="AY13" s="22">
        <f t="shared" si="3"/>
        <v>1.445681422136047E-2</v>
      </c>
      <c r="AZ13" s="66">
        <f t="shared" si="4"/>
        <v>3235450</v>
      </c>
      <c r="BA13" s="66">
        <f t="shared" si="5"/>
        <v>0</v>
      </c>
      <c r="BB13" s="66">
        <f t="shared" si="19"/>
        <v>0</v>
      </c>
      <c r="BC13" s="66">
        <f t="shared" si="6"/>
        <v>0</v>
      </c>
      <c r="BD13" s="66">
        <f t="shared" si="6"/>
        <v>0</v>
      </c>
      <c r="BE13" s="66">
        <f t="shared" si="7"/>
        <v>0</v>
      </c>
      <c r="BF13" s="66">
        <f t="shared" si="7"/>
        <v>0</v>
      </c>
      <c r="BG13" s="66">
        <f t="shared" si="7"/>
        <v>0</v>
      </c>
      <c r="BH13" s="66">
        <f t="shared" si="7"/>
        <v>0</v>
      </c>
      <c r="BI13" s="66">
        <f t="shared" si="7"/>
        <v>0</v>
      </c>
      <c r="BJ13" s="66">
        <f t="shared" si="7"/>
        <v>0</v>
      </c>
      <c r="BK13" s="66">
        <f t="shared" si="7"/>
        <v>0</v>
      </c>
      <c r="BL13" s="66">
        <f t="shared" si="7"/>
        <v>0</v>
      </c>
      <c r="BM13" s="66">
        <f t="shared" si="7"/>
        <v>0</v>
      </c>
      <c r="BN13" s="66">
        <f t="shared" si="7"/>
        <v>0</v>
      </c>
      <c r="BO13" s="66">
        <f t="shared" si="7"/>
        <v>0</v>
      </c>
      <c r="BP13" s="66">
        <f t="shared" si="7"/>
        <v>0</v>
      </c>
      <c r="BQ13" s="66"/>
      <c r="BR13" s="66"/>
      <c r="BS13" s="66">
        <f t="shared" si="8"/>
        <v>0</v>
      </c>
      <c r="BT13" s="66">
        <f t="shared" si="9"/>
        <v>3235450</v>
      </c>
      <c r="BU13" s="22">
        <f t="shared" si="10"/>
        <v>0.89849812848944988</v>
      </c>
      <c r="BV13" s="66">
        <f t="shared" si="11"/>
        <v>201084812</v>
      </c>
      <c r="BW13" s="66"/>
      <c r="BX13" s="66"/>
      <c r="BY13" s="66"/>
      <c r="BZ13" s="66"/>
      <c r="CA13" s="66">
        <f>+'[1]MAYO 2016'!$H$1317+'[1]MAYO 2016'!$H$1319+'[1]MAYO 2016'!$H$1321+'[1]MAYO 2016'!$H$1323+'[1]MAYO 2016'!$H$1329+'[1]MAYO 2016'!$H$1331+'[1]MAYO 2016'!$H$1345+'[1]MAYO 2016'!$H$1357</f>
        <v>140981718</v>
      </c>
      <c r="CB13" s="66">
        <f>+'[1]MAYO 2016'!$H$1359</f>
        <v>14004396</v>
      </c>
      <c r="CC13" s="66"/>
      <c r="CD13" s="66"/>
      <c r="CE13" s="66"/>
      <c r="CF13" s="66"/>
      <c r="CG13" s="66"/>
      <c r="CH13" s="66"/>
      <c r="CI13" s="66"/>
      <c r="CJ13" s="66">
        <f>+'[1]MAYO 2016'!$H$1361</f>
        <v>1796640</v>
      </c>
      <c r="CK13" s="66"/>
      <c r="CL13" s="66"/>
      <c r="CM13" s="66"/>
      <c r="CN13" s="66"/>
      <c r="CO13" s="66"/>
      <c r="CP13" s="66">
        <f>+'[1]MAYO 2016'!$H$1325+'[1]MAYO 2016'!$H$1333+'[1]MAYO 2016'!$H$1336+'[1]MAYO 2016'!$H$1340+'[1]MAYO 2016'!$H$1342+'[1]MAYO 2016'!$H$1344+'[1]MAYO 2016'!$H$1354+'[1]MAYO 2016'!$H$1355+'[1]MAYO 2016'!$H$1363+'[1]MAYO 2016'!$H$1366+'[1]MAYO 2016'!$H$1367</f>
        <v>44302058</v>
      </c>
      <c r="CQ13" s="22">
        <f t="shared" si="12"/>
        <v>0.10150187151055012</v>
      </c>
      <c r="CR13" s="66">
        <f t="shared" si="13"/>
        <v>22716224</v>
      </c>
      <c r="CS13" s="66">
        <f t="shared" si="14"/>
        <v>0</v>
      </c>
      <c r="CT13" s="66">
        <f t="shared" si="14"/>
        <v>0</v>
      </c>
      <c r="CU13" s="66">
        <f t="shared" si="14"/>
        <v>0</v>
      </c>
      <c r="CV13" s="66">
        <f t="shared" si="14"/>
        <v>0</v>
      </c>
      <c r="CW13" s="66">
        <f t="shared" si="14"/>
        <v>19018282</v>
      </c>
      <c r="CX13" s="66">
        <f t="shared" si="14"/>
        <v>0</v>
      </c>
      <c r="CY13" s="66">
        <f t="shared" si="14"/>
        <v>0</v>
      </c>
      <c r="CZ13" s="66">
        <f t="shared" si="15"/>
        <v>0</v>
      </c>
      <c r="DA13" s="66">
        <f t="shared" si="15"/>
        <v>0</v>
      </c>
      <c r="DB13" s="66">
        <f t="shared" si="15"/>
        <v>0</v>
      </c>
      <c r="DC13" s="66">
        <f t="shared" si="16"/>
        <v>0</v>
      </c>
      <c r="DD13" s="66">
        <f t="shared" si="16"/>
        <v>0</v>
      </c>
      <c r="DE13" s="66">
        <f t="shared" si="16"/>
        <v>0</v>
      </c>
      <c r="DF13" s="66">
        <f t="shared" si="17"/>
        <v>0</v>
      </c>
      <c r="DG13" s="66">
        <f t="shared" si="17"/>
        <v>0</v>
      </c>
      <c r="DH13" s="66">
        <f t="shared" si="17"/>
        <v>0</v>
      </c>
      <c r="DI13" s="66"/>
      <c r="DJ13" s="66">
        <f t="shared" si="18"/>
        <v>0</v>
      </c>
      <c r="DK13" s="66">
        <f t="shared" si="18"/>
        <v>0</v>
      </c>
      <c r="DL13" s="66">
        <f t="shared" si="18"/>
        <v>3697942</v>
      </c>
    </row>
    <row r="14" spans="1:116" ht="54.75" customHeight="1" x14ac:dyDescent="0.25">
      <c r="A14" s="117"/>
      <c r="B14" s="251" t="s">
        <v>299</v>
      </c>
      <c r="C14" s="103" t="s">
        <v>298</v>
      </c>
      <c r="D14" s="69" t="s">
        <v>291</v>
      </c>
      <c r="E14" s="82">
        <v>510</v>
      </c>
      <c r="F14" s="67" t="s">
        <v>287</v>
      </c>
      <c r="G14" s="66">
        <f t="shared" si="0"/>
        <v>65000000</v>
      </c>
      <c r="H14" s="66"/>
      <c r="I14" s="66"/>
      <c r="J14" s="66"/>
      <c r="K14" s="66"/>
      <c r="L14" s="66">
        <v>65000000</v>
      </c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C14" s="22">
        <f t="shared" si="1"/>
        <v>0.59530578461538464</v>
      </c>
      <c r="AD14" s="66">
        <f t="shared" si="2"/>
        <v>38694876</v>
      </c>
      <c r="AE14" s="66"/>
      <c r="AF14" s="66"/>
      <c r="AG14" s="66"/>
      <c r="AH14" s="66"/>
      <c r="AI14" s="66">
        <f>+'[1]MAYO 2016'!$O$1372</f>
        <v>38694876</v>
      </c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22">
        <f t="shared" si="3"/>
        <v>0.40469421538461536</v>
      </c>
      <c r="AZ14" s="66">
        <f t="shared" si="4"/>
        <v>26305124</v>
      </c>
      <c r="BA14" s="66">
        <f t="shared" si="5"/>
        <v>0</v>
      </c>
      <c r="BB14" s="66">
        <f t="shared" si="19"/>
        <v>0</v>
      </c>
      <c r="BC14" s="66">
        <f t="shared" si="6"/>
        <v>0</v>
      </c>
      <c r="BD14" s="66">
        <f t="shared" si="6"/>
        <v>0</v>
      </c>
      <c r="BE14" s="66">
        <f t="shared" si="7"/>
        <v>26305124</v>
      </c>
      <c r="BF14" s="66">
        <f t="shared" si="7"/>
        <v>0</v>
      </c>
      <c r="BG14" s="66">
        <f t="shared" si="7"/>
        <v>0</v>
      </c>
      <c r="BH14" s="66">
        <f t="shared" si="7"/>
        <v>0</v>
      </c>
      <c r="BI14" s="66">
        <f t="shared" si="7"/>
        <v>0</v>
      </c>
      <c r="BJ14" s="66">
        <f t="shared" si="7"/>
        <v>0</v>
      </c>
      <c r="BK14" s="66">
        <f t="shared" si="7"/>
        <v>0</v>
      </c>
      <c r="BL14" s="66">
        <f t="shared" si="7"/>
        <v>0</v>
      </c>
      <c r="BM14" s="66">
        <f t="shared" si="7"/>
        <v>0</v>
      </c>
      <c r="BN14" s="66">
        <f t="shared" si="7"/>
        <v>0</v>
      </c>
      <c r="BO14" s="66">
        <f t="shared" si="7"/>
        <v>0</v>
      </c>
      <c r="BP14" s="66">
        <f t="shared" si="7"/>
        <v>0</v>
      </c>
      <c r="BQ14" s="66"/>
      <c r="BR14" s="66">
        <f>+Y14-AV14</f>
        <v>0</v>
      </c>
      <c r="BS14" s="66">
        <f t="shared" si="8"/>
        <v>0</v>
      </c>
      <c r="BT14" s="66">
        <f t="shared" si="9"/>
        <v>0</v>
      </c>
      <c r="BU14" s="22">
        <f t="shared" si="10"/>
        <v>0.53384095384615382</v>
      </c>
      <c r="BV14" s="66">
        <f t="shared" si="11"/>
        <v>34699662</v>
      </c>
      <c r="BW14" s="66"/>
      <c r="BX14" s="66"/>
      <c r="BY14" s="66"/>
      <c r="BZ14" s="66"/>
      <c r="CA14" s="66">
        <f>+'[1]MAYO 2016'!$H$1370</f>
        <v>34699662</v>
      </c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22">
        <f t="shared" si="12"/>
        <v>0.46615904615384618</v>
      </c>
      <c r="CR14" s="66">
        <f t="shared" si="13"/>
        <v>30300338</v>
      </c>
      <c r="CS14" s="66">
        <f t="shared" si="14"/>
        <v>0</v>
      </c>
      <c r="CT14" s="66">
        <f t="shared" si="14"/>
        <v>0</v>
      </c>
      <c r="CU14" s="66">
        <f t="shared" si="14"/>
        <v>0</v>
      </c>
      <c r="CV14" s="66">
        <f t="shared" si="14"/>
        <v>0</v>
      </c>
      <c r="CW14" s="66">
        <f t="shared" si="14"/>
        <v>30300338</v>
      </c>
      <c r="CX14" s="66">
        <f t="shared" si="14"/>
        <v>0</v>
      </c>
      <c r="CY14" s="66">
        <f t="shared" si="14"/>
        <v>0</v>
      </c>
      <c r="CZ14" s="66">
        <f t="shared" si="15"/>
        <v>0</v>
      </c>
      <c r="DA14" s="66">
        <f t="shared" si="15"/>
        <v>0</v>
      </c>
      <c r="DB14" s="66">
        <f t="shared" si="15"/>
        <v>0</v>
      </c>
      <c r="DC14" s="66">
        <f t="shared" si="16"/>
        <v>0</v>
      </c>
      <c r="DD14" s="66">
        <f t="shared" si="16"/>
        <v>0</v>
      </c>
      <c r="DE14" s="66">
        <f t="shared" si="16"/>
        <v>0</v>
      </c>
      <c r="DF14" s="66">
        <f t="shared" si="17"/>
        <v>0</v>
      </c>
      <c r="DG14" s="66">
        <f t="shared" si="17"/>
        <v>0</v>
      </c>
      <c r="DH14" s="66">
        <f t="shared" si="17"/>
        <v>0</v>
      </c>
      <c r="DI14" s="66"/>
      <c r="DJ14" s="66">
        <f t="shared" si="18"/>
        <v>0</v>
      </c>
      <c r="DK14" s="66">
        <f t="shared" si="18"/>
        <v>0</v>
      </c>
      <c r="DL14" s="66">
        <f t="shared" si="18"/>
        <v>0</v>
      </c>
    </row>
    <row r="15" spans="1:116" ht="49.5" customHeight="1" x14ac:dyDescent="0.25">
      <c r="A15" s="117"/>
      <c r="B15" s="261"/>
      <c r="C15" s="103" t="s">
        <v>297</v>
      </c>
      <c r="D15" s="69" t="s">
        <v>296</v>
      </c>
      <c r="E15" s="82">
        <v>510</v>
      </c>
      <c r="F15" s="67" t="s">
        <v>287</v>
      </c>
      <c r="G15" s="66">
        <f t="shared" si="0"/>
        <v>32000000</v>
      </c>
      <c r="H15" s="66"/>
      <c r="I15" s="66"/>
      <c r="J15" s="66"/>
      <c r="K15" s="66"/>
      <c r="L15" s="66">
        <v>1568554</v>
      </c>
      <c r="M15" s="66"/>
      <c r="N15" s="66"/>
      <c r="O15" s="66"/>
      <c r="P15" s="66"/>
      <c r="Q15" s="66"/>
      <c r="R15" s="66"/>
      <c r="S15" s="66"/>
      <c r="T15" s="66">
        <v>30431446</v>
      </c>
      <c r="U15" s="66"/>
      <c r="V15" s="66"/>
      <c r="W15" s="66"/>
      <c r="X15" s="66"/>
      <c r="Y15" s="66"/>
      <c r="Z15" s="66"/>
      <c r="AA15" s="66"/>
      <c r="AC15" s="22">
        <f t="shared" si="1"/>
        <v>0.76304484375000003</v>
      </c>
      <c r="AD15" s="66">
        <f t="shared" si="2"/>
        <v>24417435</v>
      </c>
      <c r="AE15" s="66"/>
      <c r="AF15" s="66"/>
      <c r="AG15" s="66"/>
      <c r="AH15" s="66"/>
      <c r="AI15" s="66">
        <f>+'[1]MAYO 2016'!$O$1393</f>
        <v>1550000</v>
      </c>
      <c r="AJ15" s="66"/>
      <c r="AK15" s="66"/>
      <c r="AL15" s="66"/>
      <c r="AM15" s="66"/>
      <c r="AN15" s="66"/>
      <c r="AO15" s="66"/>
      <c r="AP15" s="66"/>
      <c r="AQ15" s="66">
        <f>+'[1]MAYO 2016'!$W$1393</f>
        <v>22867435</v>
      </c>
      <c r="AR15" s="66"/>
      <c r="AS15" s="66"/>
      <c r="AT15" s="66"/>
      <c r="AU15" s="66"/>
      <c r="AV15" s="66"/>
      <c r="AW15" s="66"/>
      <c r="AX15" s="66"/>
      <c r="AY15" s="22">
        <f t="shared" si="3"/>
        <v>0.23695515624999997</v>
      </c>
      <c r="AZ15" s="66">
        <f t="shared" si="4"/>
        <v>7582565</v>
      </c>
      <c r="BA15" s="66">
        <f t="shared" si="5"/>
        <v>0</v>
      </c>
      <c r="BB15" s="66">
        <f t="shared" si="19"/>
        <v>0</v>
      </c>
      <c r="BC15" s="66">
        <f t="shared" si="6"/>
        <v>0</v>
      </c>
      <c r="BD15" s="66">
        <f t="shared" si="6"/>
        <v>0</v>
      </c>
      <c r="BE15" s="66">
        <f t="shared" si="7"/>
        <v>18554</v>
      </c>
      <c r="BF15" s="66">
        <f t="shared" si="7"/>
        <v>0</v>
      </c>
      <c r="BG15" s="66">
        <f t="shared" si="7"/>
        <v>0</v>
      </c>
      <c r="BH15" s="66">
        <f t="shared" si="7"/>
        <v>0</v>
      </c>
      <c r="BI15" s="66">
        <f t="shared" si="7"/>
        <v>0</v>
      </c>
      <c r="BJ15" s="66">
        <f t="shared" si="7"/>
        <v>0</v>
      </c>
      <c r="BK15" s="66">
        <f t="shared" si="7"/>
        <v>0</v>
      </c>
      <c r="BL15" s="66">
        <f t="shared" si="7"/>
        <v>0</v>
      </c>
      <c r="BM15" s="66">
        <f t="shared" si="7"/>
        <v>7564011</v>
      </c>
      <c r="BN15" s="66">
        <f t="shared" si="7"/>
        <v>0</v>
      </c>
      <c r="BO15" s="66">
        <f t="shared" si="7"/>
        <v>0</v>
      </c>
      <c r="BP15" s="66">
        <f t="shared" si="7"/>
        <v>0</v>
      </c>
      <c r="BQ15" s="66"/>
      <c r="BR15" s="66"/>
      <c r="BS15" s="66">
        <f t="shared" si="8"/>
        <v>0</v>
      </c>
      <c r="BT15" s="66">
        <f t="shared" si="9"/>
        <v>0</v>
      </c>
      <c r="BU15" s="22">
        <f t="shared" si="10"/>
        <v>0.76271571874999999</v>
      </c>
      <c r="BV15" s="66">
        <f t="shared" si="11"/>
        <v>24406903</v>
      </c>
      <c r="BW15" s="66"/>
      <c r="BX15" s="66"/>
      <c r="BY15" s="66"/>
      <c r="BZ15" s="66"/>
      <c r="CA15" s="66">
        <f>+'[1]MAYO 2016'!$O$1397</f>
        <v>1550000</v>
      </c>
      <c r="CB15" s="66"/>
      <c r="CC15" s="66"/>
      <c r="CD15" s="66"/>
      <c r="CE15" s="66"/>
      <c r="CF15" s="66"/>
      <c r="CG15" s="66"/>
      <c r="CH15" s="66"/>
      <c r="CI15" s="66">
        <f>+'[1]MAYO 2016'!$H$1394+'[1]MAYO 2016'!$H$1396+'[1]MAYO 2016'!$H$1398+'[1]MAYO 2016'!$H$1399</f>
        <v>22856903</v>
      </c>
      <c r="CJ15" s="66"/>
      <c r="CK15" s="66"/>
      <c r="CL15" s="66"/>
      <c r="CM15" s="66"/>
      <c r="CN15" s="66"/>
      <c r="CO15" s="66"/>
      <c r="CP15" s="66"/>
      <c r="CQ15" s="22">
        <f t="shared" si="12"/>
        <v>0.23728428125000001</v>
      </c>
      <c r="CR15" s="66">
        <f t="shared" si="13"/>
        <v>7593097</v>
      </c>
      <c r="CS15" s="66">
        <f t="shared" si="14"/>
        <v>0</v>
      </c>
      <c r="CT15" s="66">
        <f t="shared" si="14"/>
        <v>0</v>
      </c>
      <c r="CU15" s="66">
        <f t="shared" si="14"/>
        <v>0</v>
      </c>
      <c r="CV15" s="66">
        <f t="shared" si="14"/>
        <v>0</v>
      </c>
      <c r="CW15" s="66">
        <f t="shared" si="14"/>
        <v>18554</v>
      </c>
      <c r="CX15" s="66">
        <f t="shared" si="14"/>
        <v>0</v>
      </c>
      <c r="CY15" s="66">
        <f t="shared" si="14"/>
        <v>0</v>
      </c>
      <c r="CZ15" s="66">
        <f t="shared" si="15"/>
        <v>0</v>
      </c>
      <c r="DA15" s="66">
        <f t="shared" si="15"/>
        <v>0</v>
      </c>
      <c r="DB15" s="66">
        <f t="shared" si="15"/>
        <v>0</v>
      </c>
      <c r="DC15" s="66">
        <f t="shared" si="16"/>
        <v>0</v>
      </c>
      <c r="DD15" s="66">
        <f t="shared" si="16"/>
        <v>0</v>
      </c>
      <c r="DE15" s="66">
        <f t="shared" si="16"/>
        <v>7574543</v>
      </c>
      <c r="DF15" s="66">
        <f t="shared" si="17"/>
        <v>0</v>
      </c>
      <c r="DG15" s="66">
        <f t="shared" si="17"/>
        <v>0</v>
      </c>
      <c r="DH15" s="66">
        <f t="shared" si="17"/>
        <v>0</v>
      </c>
      <c r="DI15" s="66"/>
      <c r="DJ15" s="66">
        <f t="shared" si="18"/>
        <v>0</v>
      </c>
      <c r="DK15" s="66">
        <f t="shared" si="18"/>
        <v>0</v>
      </c>
      <c r="DL15" s="66">
        <f t="shared" si="18"/>
        <v>0</v>
      </c>
    </row>
    <row r="16" spans="1:116" ht="37.5" customHeight="1" x14ac:dyDescent="0.25">
      <c r="A16" s="117"/>
      <c r="B16" s="252"/>
      <c r="C16" s="103" t="s">
        <v>295</v>
      </c>
      <c r="D16" s="69" t="s">
        <v>294</v>
      </c>
      <c r="E16" s="82">
        <v>510</v>
      </c>
      <c r="F16" s="67" t="s">
        <v>41</v>
      </c>
      <c r="G16" s="66">
        <f t="shared" si="0"/>
        <v>4000000</v>
      </c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>
        <v>4000000</v>
      </c>
      <c r="AC16" s="22">
        <f t="shared" si="1"/>
        <v>0</v>
      </c>
      <c r="AD16" s="66">
        <f t="shared" si="2"/>
        <v>0</v>
      </c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22">
        <f t="shared" si="3"/>
        <v>1</v>
      </c>
      <c r="AZ16" s="66">
        <f t="shared" si="4"/>
        <v>4000000</v>
      </c>
      <c r="BA16" s="66">
        <f t="shared" si="5"/>
        <v>0</v>
      </c>
      <c r="BB16" s="66">
        <f t="shared" si="19"/>
        <v>0</v>
      </c>
      <c r="BC16" s="66">
        <f t="shared" si="6"/>
        <v>0</v>
      </c>
      <c r="BD16" s="66">
        <f t="shared" si="6"/>
        <v>0</v>
      </c>
      <c r="BE16" s="66">
        <f t="shared" si="7"/>
        <v>0</v>
      </c>
      <c r="BF16" s="66">
        <f t="shared" si="7"/>
        <v>0</v>
      </c>
      <c r="BG16" s="66">
        <f t="shared" si="7"/>
        <v>0</v>
      </c>
      <c r="BH16" s="66">
        <f t="shared" si="7"/>
        <v>0</v>
      </c>
      <c r="BI16" s="66">
        <f t="shared" si="7"/>
        <v>0</v>
      </c>
      <c r="BJ16" s="66">
        <f t="shared" si="7"/>
        <v>0</v>
      </c>
      <c r="BK16" s="66">
        <f t="shared" si="7"/>
        <v>0</v>
      </c>
      <c r="BL16" s="66">
        <f t="shared" si="7"/>
        <v>0</v>
      </c>
      <c r="BM16" s="66">
        <f t="shared" si="7"/>
        <v>0</v>
      </c>
      <c r="BN16" s="66">
        <f t="shared" si="7"/>
        <v>0</v>
      </c>
      <c r="BO16" s="66">
        <f t="shared" si="7"/>
        <v>0</v>
      </c>
      <c r="BP16" s="66">
        <f t="shared" si="7"/>
        <v>0</v>
      </c>
      <c r="BQ16" s="66"/>
      <c r="BR16" s="66"/>
      <c r="BS16" s="66">
        <f t="shared" si="8"/>
        <v>0</v>
      </c>
      <c r="BT16" s="66">
        <f t="shared" si="9"/>
        <v>4000000</v>
      </c>
      <c r="BU16" s="22">
        <f t="shared" si="10"/>
        <v>0</v>
      </c>
      <c r="BV16" s="66">
        <f t="shared" si="11"/>
        <v>0</v>
      </c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22">
        <f t="shared" si="12"/>
        <v>1</v>
      </c>
      <c r="CR16" s="66">
        <f t="shared" si="13"/>
        <v>4000000</v>
      </c>
      <c r="CS16" s="66">
        <f t="shared" si="14"/>
        <v>0</v>
      </c>
      <c r="CT16" s="66">
        <f t="shared" si="14"/>
        <v>0</v>
      </c>
      <c r="CU16" s="66">
        <f t="shared" si="14"/>
        <v>0</v>
      </c>
      <c r="CV16" s="66">
        <f t="shared" si="14"/>
        <v>0</v>
      </c>
      <c r="CW16" s="66">
        <f t="shared" si="14"/>
        <v>0</v>
      </c>
      <c r="CX16" s="66">
        <f t="shared" si="14"/>
        <v>0</v>
      </c>
      <c r="CY16" s="66">
        <f t="shared" si="14"/>
        <v>0</v>
      </c>
      <c r="CZ16" s="66">
        <f t="shared" si="15"/>
        <v>0</v>
      </c>
      <c r="DA16" s="66">
        <f t="shared" si="15"/>
        <v>0</v>
      </c>
      <c r="DB16" s="66">
        <f t="shared" si="15"/>
        <v>0</v>
      </c>
      <c r="DC16" s="66">
        <f t="shared" si="16"/>
        <v>0</v>
      </c>
      <c r="DD16" s="66">
        <f t="shared" si="16"/>
        <v>0</v>
      </c>
      <c r="DE16" s="66">
        <f t="shared" si="16"/>
        <v>0</v>
      </c>
      <c r="DF16" s="66">
        <f t="shared" si="17"/>
        <v>0</v>
      </c>
      <c r="DG16" s="66">
        <f t="shared" si="17"/>
        <v>0</v>
      </c>
      <c r="DH16" s="66">
        <f t="shared" si="17"/>
        <v>0</v>
      </c>
      <c r="DI16" s="66"/>
      <c r="DJ16" s="66">
        <f t="shared" si="18"/>
        <v>0</v>
      </c>
      <c r="DK16" s="66">
        <f t="shared" si="18"/>
        <v>0</v>
      </c>
      <c r="DL16" s="66">
        <f t="shared" si="18"/>
        <v>4000000</v>
      </c>
    </row>
    <row r="17" spans="1:116" ht="61.5" customHeight="1" x14ac:dyDescent="0.25">
      <c r="A17" s="117"/>
      <c r="B17" s="131" t="s">
        <v>293</v>
      </c>
      <c r="C17" s="103" t="s">
        <v>292</v>
      </c>
      <c r="D17" s="69" t="s">
        <v>291</v>
      </c>
      <c r="E17" s="82">
        <v>510</v>
      </c>
      <c r="F17" s="67" t="s">
        <v>287</v>
      </c>
      <c r="G17" s="66">
        <f t="shared" si="0"/>
        <v>0</v>
      </c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C17" s="22" t="e">
        <f t="shared" si="1"/>
        <v>#DIV/0!</v>
      </c>
      <c r="AD17" s="66">
        <f t="shared" si="2"/>
        <v>0</v>
      </c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22" t="e">
        <f t="shared" si="3"/>
        <v>#DIV/0!</v>
      </c>
      <c r="AZ17" s="66">
        <f t="shared" si="4"/>
        <v>0</v>
      </c>
      <c r="BA17" s="66">
        <f t="shared" si="5"/>
        <v>0</v>
      </c>
      <c r="BB17" s="66">
        <f t="shared" si="5"/>
        <v>0</v>
      </c>
      <c r="BC17" s="66">
        <f t="shared" si="5"/>
        <v>0</v>
      </c>
      <c r="BD17" s="66">
        <f t="shared" si="5"/>
        <v>0</v>
      </c>
      <c r="BE17" s="66">
        <f t="shared" si="5"/>
        <v>0</v>
      </c>
      <c r="BF17" s="66">
        <f t="shared" si="5"/>
        <v>0</v>
      </c>
      <c r="BG17" s="66">
        <f t="shared" si="5"/>
        <v>0</v>
      </c>
      <c r="BH17" s="66">
        <f t="shared" si="5"/>
        <v>0</v>
      </c>
      <c r="BI17" s="66">
        <f t="shared" si="5"/>
        <v>0</v>
      </c>
      <c r="BJ17" s="66">
        <f t="shared" si="5"/>
        <v>0</v>
      </c>
      <c r="BK17" s="66">
        <f t="shared" si="5"/>
        <v>0</v>
      </c>
      <c r="BL17" s="66">
        <f t="shared" si="5"/>
        <v>0</v>
      </c>
      <c r="BM17" s="66">
        <f t="shared" si="5"/>
        <v>0</v>
      </c>
      <c r="BN17" s="66">
        <f t="shared" si="5"/>
        <v>0</v>
      </c>
      <c r="BO17" s="66">
        <f t="shared" si="5"/>
        <v>0</v>
      </c>
      <c r="BP17" s="66">
        <f t="shared" si="5"/>
        <v>0</v>
      </c>
      <c r="BQ17" s="66"/>
      <c r="BR17" s="66">
        <f>+Y17</f>
        <v>0</v>
      </c>
      <c r="BS17" s="66">
        <f>+Z17</f>
        <v>0</v>
      </c>
      <c r="BT17" s="66">
        <f>+AA17</f>
        <v>0</v>
      </c>
      <c r="BU17" s="22" t="e">
        <f t="shared" si="10"/>
        <v>#DIV/0!</v>
      </c>
      <c r="BV17" s="66">
        <f t="shared" si="11"/>
        <v>0</v>
      </c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22" t="e">
        <f t="shared" si="12"/>
        <v>#DIV/0!</v>
      </c>
      <c r="CR17" s="66">
        <f t="shared" si="13"/>
        <v>0</v>
      </c>
      <c r="CS17" s="66">
        <f t="shared" si="14"/>
        <v>0</v>
      </c>
      <c r="CT17" s="66">
        <f t="shared" si="14"/>
        <v>0</v>
      </c>
      <c r="CU17" s="66">
        <f t="shared" si="14"/>
        <v>0</v>
      </c>
      <c r="CV17" s="66">
        <f t="shared" si="14"/>
        <v>0</v>
      </c>
      <c r="CW17" s="66">
        <f t="shared" si="14"/>
        <v>0</v>
      </c>
      <c r="CX17" s="66">
        <f t="shared" si="14"/>
        <v>0</v>
      </c>
      <c r="CY17" s="66">
        <f t="shared" si="14"/>
        <v>0</v>
      </c>
      <c r="CZ17" s="66">
        <f>O17-CD17</f>
        <v>0</v>
      </c>
      <c r="DA17" s="66">
        <f>P17-CE17</f>
        <v>0</v>
      </c>
      <c r="DB17" s="66">
        <f>Q17-CF17</f>
        <v>0</v>
      </c>
      <c r="DC17" s="66">
        <f t="shared" si="16"/>
        <v>0</v>
      </c>
      <c r="DD17" s="66">
        <f t="shared" si="16"/>
        <v>0</v>
      </c>
      <c r="DE17" s="66">
        <f t="shared" si="16"/>
        <v>0</v>
      </c>
      <c r="DF17" s="66">
        <f>U17-CJ17</f>
        <v>0</v>
      </c>
      <c r="DG17" s="66">
        <f>V17-CK17</f>
        <v>0</v>
      </c>
      <c r="DH17" s="66">
        <f>W17-CL17</f>
        <v>0</v>
      </c>
      <c r="DI17" s="66"/>
      <c r="DJ17" s="66">
        <f>Y17-CN17</f>
        <v>0</v>
      </c>
      <c r="DK17" s="66">
        <f>Z17-CO17</f>
        <v>0</v>
      </c>
      <c r="DL17" s="66">
        <f>AA17-CP17</f>
        <v>0</v>
      </c>
    </row>
    <row r="18" spans="1:116" ht="48" customHeight="1" x14ac:dyDescent="0.25">
      <c r="A18" s="117"/>
      <c r="B18" s="251" t="s">
        <v>290</v>
      </c>
      <c r="C18" s="103" t="s">
        <v>289</v>
      </c>
      <c r="D18" s="69" t="s">
        <v>288</v>
      </c>
      <c r="E18" s="82">
        <v>510</v>
      </c>
      <c r="F18" s="67" t="s">
        <v>287</v>
      </c>
      <c r="G18" s="66">
        <f t="shared" si="0"/>
        <v>17000000</v>
      </c>
      <c r="H18" s="66"/>
      <c r="I18" s="66"/>
      <c r="J18" s="66"/>
      <c r="K18" s="66"/>
      <c r="L18" s="66">
        <v>17000000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C18" s="22">
        <f t="shared" si="1"/>
        <v>0</v>
      </c>
      <c r="AD18" s="66">
        <f t="shared" si="2"/>
        <v>0</v>
      </c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22">
        <f t="shared" si="3"/>
        <v>1</v>
      </c>
      <c r="AZ18" s="66">
        <f t="shared" si="4"/>
        <v>17000000</v>
      </c>
      <c r="BA18" s="66">
        <f t="shared" si="5"/>
        <v>0</v>
      </c>
      <c r="BB18" s="66">
        <f t="shared" ref="BB18:BD19" si="20">I18-AF18</f>
        <v>0</v>
      </c>
      <c r="BC18" s="66">
        <f t="shared" si="20"/>
        <v>0</v>
      </c>
      <c r="BD18" s="66">
        <f t="shared" si="20"/>
        <v>0</v>
      </c>
      <c r="BE18" s="66">
        <f t="shared" ref="BE18:BP19" si="21">+L18-AI18</f>
        <v>17000000</v>
      </c>
      <c r="BF18" s="66">
        <f t="shared" si="21"/>
        <v>0</v>
      </c>
      <c r="BG18" s="66">
        <f t="shared" si="21"/>
        <v>0</v>
      </c>
      <c r="BH18" s="66">
        <f t="shared" si="21"/>
        <v>0</v>
      </c>
      <c r="BI18" s="66">
        <f t="shared" si="21"/>
        <v>0</v>
      </c>
      <c r="BJ18" s="66">
        <f t="shared" si="21"/>
        <v>0</v>
      </c>
      <c r="BK18" s="66">
        <f t="shared" si="21"/>
        <v>0</v>
      </c>
      <c r="BL18" s="66">
        <f t="shared" si="21"/>
        <v>0</v>
      </c>
      <c r="BM18" s="66">
        <f t="shared" si="21"/>
        <v>0</v>
      </c>
      <c r="BN18" s="66">
        <f t="shared" si="21"/>
        <v>0</v>
      </c>
      <c r="BO18" s="66">
        <f t="shared" si="21"/>
        <v>0</v>
      </c>
      <c r="BP18" s="66">
        <f t="shared" si="21"/>
        <v>0</v>
      </c>
      <c r="BQ18" s="66"/>
      <c r="BR18" s="66"/>
      <c r="BS18" s="66">
        <f>Z18-AW18</f>
        <v>0</v>
      </c>
      <c r="BT18" s="66">
        <f>+AA18-AX18</f>
        <v>0</v>
      </c>
      <c r="BU18" s="22">
        <f t="shared" si="10"/>
        <v>0</v>
      </c>
      <c r="BV18" s="66">
        <f t="shared" si="11"/>
        <v>0</v>
      </c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22">
        <f t="shared" si="12"/>
        <v>1</v>
      </c>
      <c r="CR18" s="66">
        <f t="shared" si="13"/>
        <v>17000000</v>
      </c>
      <c r="CS18" s="66">
        <f t="shared" si="14"/>
        <v>0</v>
      </c>
      <c r="CT18" s="66">
        <f t="shared" si="14"/>
        <v>0</v>
      </c>
      <c r="CU18" s="66">
        <f t="shared" si="14"/>
        <v>0</v>
      </c>
      <c r="CV18" s="66">
        <f t="shared" si="14"/>
        <v>0</v>
      </c>
      <c r="CW18" s="66">
        <f t="shared" si="14"/>
        <v>17000000</v>
      </c>
      <c r="CX18" s="66">
        <f t="shared" si="14"/>
        <v>0</v>
      </c>
      <c r="CY18" s="66">
        <f t="shared" si="14"/>
        <v>0</v>
      </c>
      <c r="CZ18" s="66">
        <f t="shared" ref="CZ18:DB19" si="22">+O18-CD18</f>
        <v>0</v>
      </c>
      <c r="DA18" s="66">
        <f t="shared" si="22"/>
        <v>0</v>
      </c>
      <c r="DB18" s="66">
        <f t="shared" si="22"/>
        <v>0</v>
      </c>
      <c r="DC18" s="66">
        <f t="shared" si="16"/>
        <v>0</v>
      </c>
      <c r="DD18" s="66">
        <f t="shared" si="16"/>
        <v>0</v>
      </c>
      <c r="DE18" s="66">
        <f t="shared" si="16"/>
        <v>0</v>
      </c>
      <c r="DF18" s="66">
        <f t="shared" ref="DF18:DH19" si="23">+U18-CJ18</f>
        <v>0</v>
      </c>
      <c r="DG18" s="66">
        <f t="shared" si="23"/>
        <v>0</v>
      </c>
      <c r="DH18" s="66">
        <f t="shared" si="23"/>
        <v>0</v>
      </c>
      <c r="DI18" s="66"/>
      <c r="DJ18" s="66">
        <f t="shared" ref="DJ18:DL19" si="24">+Y18-CN18</f>
        <v>0</v>
      </c>
      <c r="DK18" s="66">
        <f t="shared" si="24"/>
        <v>0</v>
      </c>
      <c r="DL18" s="66">
        <f t="shared" si="24"/>
        <v>0</v>
      </c>
    </row>
    <row r="19" spans="1:116" ht="28.5" customHeight="1" x14ac:dyDescent="0.25">
      <c r="A19" s="129"/>
      <c r="B19" s="252"/>
      <c r="C19" s="103" t="s">
        <v>286</v>
      </c>
      <c r="D19" s="69" t="s">
        <v>285</v>
      </c>
      <c r="E19" s="82">
        <v>510</v>
      </c>
      <c r="F19" s="67" t="s">
        <v>284</v>
      </c>
      <c r="G19" s="66">
        <f t="shared" si="0"/>
        <v>61000000</v>
      </c>
      <c r="H19" s="66"/>
      <c r="I19" s="66"/>
      <c r="J19" s="66"/>
      <c r="K19" s="66"/>
      <c r="L19" s="66">
        <v>40000000</v>
      </c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>
        <v>21000000</v>
      </c>
      <c r="AC19" s="22">
        <f t="shared" si="1"/>
        <v>0.62564786885245904</v>
      </c>
      <c r="AD19" s="66">
        <f t="shared" si="2"/>
        <v>38164520</v>
      </c>
      <c r="AE19" s="66"/>
      <c r="AF19" s="66"/>
      <c r="AG19" s="66"/>
      <c r="AH19" s="66"/>
      <c r="AI19" s="66">
        <f>+'[3]ABRIL 2016'!$O$1238</f>
        <v>38164520</v>
      </c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22">
        <f t="shared" si="3"/>
        <v>0.37435213114754096</v>
      </c>
      <c r="AZ19" s="66">
        <f t="shared" si="4"/>
        <v>22835480</v>
      </c>
      <c r="BA19" s="66">
        <f t="shared" si="5"/>
        <v>0</v>
      </c>
      <c r="BB19" s="66">
        <f t="shared" si="20"/>
        <v>0</v>
      </c>
      <c r="BC19" s="66">
        <f t="shared" si="20"/>
        <v>0</v>
      </c>
      <c r="BD19" s="66">
        <f t="shared" si="20"/>
        <v>0</v>
      </c>
      <c r="BE19" s="66">
        <f t="shared" si="21"/>
        <v>1835480</v>
      </c>
      <c r="BF19" s="66">
        <f t="shared" si="21"/>
        <v>0</v>
      </c>
      <c r="BG19" s="66">
        <f t="shared" si="21"/>
        <v>0</v>
      </c>
      <c r="BH19" s="66">
        <f t="shared" si="21"/>
        <v>0</v>
      </c>
      <c r="BI19" s="66">
        <f t="shared" si="21"/>
        <v>0</v>
      </c>
      <c r="BJ19" s="66">
        <f t="shared" si="21"/>
        <v>0</v>
      </c>
      <c r="BK19" s="66">
        <f t="shared" si="21"/>
        <v>0</v>
      </c>
      <c r="BL19" s="66">
        <f t="shared" si="21"/>
        <v>0</v>
      </c>
      <c r="BM19" s="66">
        <f t="shared" si="21"/>
        <v>0</v>
      </c>
      <c r="BN19" s="66">
        <f t="shared" si="21"/>
        <v>0</v>
      </c>
      <c r="BO19" s="66">
        <f t="shared" si="21"/>
        <v>0</v>
      </c>
      <c r="BP19" s="66">
        <f t="shared" si="21"/>
        <v>0</v>
      </c>
      <c r="BQ19" s="66"/>
      <c r="BR19" s="66"/>
      <c r="BS19" s="66">
        <f>Z19-AW19</f>
        <v>0</v>
      </c>
      <c r="BT19" s="66">
        <f>+AA19-AX19</f>
        <v>21000000</v>
      </c>
      <c r="BU19" s="22">
        <f t="shared" si="10"/>
        <v>0.60925432786885247</v>
      </c>
      <c r="BV19" s="66">
        <f t="shared" si="11"/>
        <v>37164514</v>
      </c>
      <c r="BW19" s="66"/>
      <c r="BX19" s="66"/>
      <c r="BY19" s="66"/>
      <c r="BZ19" s="66"/>
      <c r="CA19" s="66">
        <f>+'[1]MAYO 2016'!$H$1417</f>
        <v>37164514</v>
      </c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22">
        <f t="shared" si="12"/>
        <v>0.39074567213114753</v>
      </c>
      <c r="CR19" s="66">
        <f t="shared" si="13"/>
        <v>23835486</v>
      </c>
      <c r="CS19" s="66">
        <f t="shared" si="14"/>
        <v>0</v>
      </c>
      <c r="CT19" s="66">
        <f t="shared" si="14"/>
        <v>0</v>
      </c>
      <c r="CU19" s="66">
        <f t="shared" si="14"/>
        <v>0</v>
      </c>
      <c r="CV19" s="66">
        <f t="shared" si="14"/>
        <v>0</v>
      </c>
      <c r="CW19" s="66">
        <f t="shared" si="14"/>
        <v>2835486</v>
      </c>
      <c r="CX19" s="66">
        <f t="shared" si="14"/>
        <v>0</v>
      </c>
      <c r="CY19" s="66">
        <f t="shared" si="14"/>
        <v>0</v>
      </c>
      <c r="CZ19" s="66">
        <f t="shared" si="22"/>
        <v>0</v>
      </c>
      <c r="DA19" s="66">
        <f t="shared" si="22"/>
        <v>0</v>
      </c>
      <c r="DB19" s="66">
        <f t="shared" si="22"/>
        <v>0</v>
      </c>
      <c r="DC19" s="66">
        <f t="shared" si="16"/>
        <v>0</v>
      </c>
      <c r="DD19" s="66">
        <f t="shared" si="16"/>
        <v>0</v>
      </c>
      <c r="DE19" s="66">
        <f t="shared" si="16"/>
        <v>0</v>
      </c>
      <c r="DF19" s="66">
        <f t="shared" si="23"/>
        <v>0</v>
      </c>
      <c r="DG19" s="66">
        <f t="shared" si="23"/>
        <v>0</v>
      </c>
      <c r="DH19" s="66">
        <f t="shared" si="23"/>
        <v>0</v>
      </c>
      <c r="DI19" s="66"/>
      <c r="DJ19" s="66">
        <f t="shared" si="24"/>
        <v>0</v>
      </c>
      <c r="DK19" s="66">
        <f t="shared" si="24"/>
        <v>0</v>
      </c>
      <c r="DL19" s="66">
        <f t="shared" si="24"/>
        <v>21000000</v>
      </c>
    </row>
    <row r="20" spans="1:116" s="4" customFormat="1" ht="22.5" customHeight="1" thickBot="1" x14ac:dyDescent="0.3">
      <c r="A20" s="128"/>
      <c r="B20" s="243" t="s">
        <v>283</v>
      </c>
      <c r="C20" s="244"/>
      <c r="D20" s="244"/>
      <c r="E20" s="245"/>
      <c r="F20" s="127"/>
      <c r="G20" s="126">
        <f t="shared" ref="G20:W20" si="25">SUM(G4:G19)</f>
        <v>1378377351</v>
      </c>
      <c r="H20" s="126">
        <f t="shared" si="25"/>
        <v>0</v>
      </c>
      <c r="I20" s="126">
        <f t="shared" si="25"/>
        <v>0</v>
      </c>
      <c r="J20" s="126">
        <f t="shared" si="25"/>
        <v>450000000</v>
      </c>
      <c r="K20" s="126">
        <f t="shared" si="25"/>
        <v>0</v>
      </c>
      <c r="L20" s="126">
        <f t="shared" si="25"/>
        <v>749568554</v>
      </c>
      <c r="M20" s="126">
        <f t="shared" si="25"/>
        <v>14004396</v>
      </c>
      <c r="N20" s="126">
        <f t="shared" si="25"/>
        <v>0</v>
      </c>
      <c r="O20" s="126">
        <f t="shared" si="25"/>
        <v>0</v>
      </c>
      <c r="P20" s="126">
        <f t="shared" si="25"/>
        <v>0</v>
      </c>
      <c r="Q20" s="126">
        <f t="shared" si="25"/>
        <v>0</v>
      </c>
      <c r="R20" s="126">
        <f t="shared" si="25"/>
        <v>0</v>
      </c>
      <c r="S20" s="126">
        <f t="shared" si="25"/>
        <v>0</v>
      </c>
      <c r="T20" s="126">
        <f t="shared" si="25"/>
        <v>30431446</v>
      </c>
      <c r="U20" s="126">
        <f t="shared" si="25"/>
        <v>1796640</v>
      </c>
      <c r="V20" s="126">
        <f t="shared" si="25"/>
        <v>0</v>
      </c>
      <c r="W20" s="126">
        <f t="shared" si="25"/>
        <v>0</v>
      </c>
      <c r="X20" s="126"/>
      <c r="Y20" s="126">
        <f>SUM(Y4:Y19)</f>
        <v>0</v>
      </c>
      <c r="Z20" s="126">
        <f>SUM(Z4:Z19)</f>
        <v>0</v>
      </c>
      <c r="AA20" s="126">
        <f>SUM(AA4:AA19)</f>
        <v>132576315</v>
      </c>
      <c r="AB20" s="125"/>
      <c r="AC20" s="62">
        <f t="shared" si="1"/>
        <v>0.50175880537955819</v>
      </c>
      <c r="AD20" s="124">
        <f>SUM(AD4:AD19)</f>
        <v>691612973</v>
      </c>
      <c r="AE20" s="124"/>
      <c r="AF20" s="124">
        <f t="shared" ref="AF20:AX20" si="26">SUM(AF4:AF19)</f>
        <v>0</v>
      </c>
      <c r="AG20" s="124">
        <f t="shared" si="26"/>
        <v>29790008</v>
      </c>
      <c r="AH20" s="124">
        <f t="shared" si="26"/>
        <v>0</v>
      </c>
      <c r="AI20" s="124">
        <f t="shared" si="26"/>
        <v>572463555</v>
      </c>
      <c r="AJ20" s="124">
        <f t="shared" si="26"/>
        <v>14004396</v>
      </c>
      <c r="AK20" s="124">
        <f t="shared" si="26"/>
        <v>0</v>
      </c>
      <c r="AL20" s="124">
        <f t="shared" si="26"/>
        <v>0</v>
      </c>
      <c r="AM20" s="124">
        <f t="shared" si="26"/>
        <v>0</v>
      </c>
      <c r="AN20" s="124">
        <f t="shared" si="26"/>
        <v>0</v>
      </c>
      <c r="AO20" s="124">
        <f t="shared" si="26"/>
        <v>0</v>
      </c>
      <c r="AP20" s="124">
        <f t="shared" si="26"/>
        <v>0</v>
      </c>
      <c r="AQ20" s="124">
        <f t="shared" si="26"/>
        <v>22867435</v>
      </c>
      <c r="AR20" s="124">
        <f t="shared" si="26"/>
        <v>1796640</v>
      </c>
      <c r="AS20" s="124">
        <f t="shared" si="26"/>
        <v>0</v>
      </c>
      <c r="AT20" s="124">
        <f t="shared" si="26"/>
        <v>0</v>
      </c>
      <c r="AU20" s="124">
        <f t="shared" si="26"/>
        <v>0</v>
      </c>
      <c r="AV20" s="124">
        <f t="shared" si="26"/>
        <v>0</v>
      </c>
      <c r="AW20" s="124">
        <f t="shared" si="26"/>
        <v>0</v>
      </c>
      <c r="AX20" s="124">
        <f t="shared" si="26"/>
        <v>50690939</v>
      </c>
      <c r="AY20" s="112">
        <f t="shared" si="3"/>
        <v>0.49824119462044181</v>
      </c>
      <c r="AZ20" s="124">
        <f t="shared" ref="AZ20:BP20" si="27">SUM(AZ4:AZ19)</f>
        <v>686764378</v>
      </c>
      <c r="BA20" s="124">
        <f t="shared" si="27"/>
        <v>0</v>
      </c>
      <c r="BB20" s="124">
        <f t="shared" si="27"/>
        <v>0</v>
      </c>
      <c r="BC20" s="124">
        <f t="shared" si="27"/>
        <v>420209992</v>
      </c>
      <c r="BD20" s="124">
        <f t="shared" si="27"/>
        <v>0</v>
      </c>
      <c r="BE20" s="124">
        <f t="shared" si="27"/>
        <v>177104999</v>
      </c>
      <c r="BF20" s="124">
        <f t="shared" si="27"/>
        <v>0</v>
      </c>
      <c r="BG20" s="124">
        <f t="shared" si="27"/>
        <v>0</v>
      </c>
      <c r="BH20" s="124">
        <f t="shared" si="27"/>
        <v>0</v>
      </c>
      <c r="BI20" s="124">
        <f t="shared" si="27"/>
        <v>0</v>
      </c>
      <c r="BJ20" s="124">
        <f t="shared" si="27"/>
        <v>0</v>
      </c>
      <c r="BK20" s="124">
        <f t="shared" si="27"/>
        <v>0</v>
      </c>
      <c r="BL20" s="124">
        <f t="shared" si="27"/>
        <v>0</v>
      </c>
      <c r="BM20" s="124">
        <f t="shared" si="27"/>
        <v>7564011</v>
      </c>
      <c r="BN20" s="124">
        <f t="shared" si="27"/>
        <v>0</v>
      </c>
      <c r="BO20" s="124">
        <f t="shared" si="27"/>
        <v>0</v>
      </c>
      <c r="BP20" s="124">
        <f t="shared" si="27"/>
        <v>0</v>
      </c>
      <c r="BQ20" s="124"/>
      <c r="BR20" s="124">
        <f>SUM(BR4:BR19)</f>
        <v>0</v>
      </c>
      <c r="BS20" s="124">
        <f>SUM(BS4:BS19)</f>
        <v>0</v>
      </c>
      <c r="BT20" s="124">
        <f>SUM(BT4:BT19)</f>
        <v>81885376</v>
      </c>
      <c r="BU20" s="112">
        <f t="shared" si="10"/>
        <v>0.41473748432188218</v>
      </c>
      <c r="BV20" s="124">
        <f t="shared" ref="BV20:CL20" si="28">SUM(BV4:BV19)</f>
        <v>571664755</v>
      </c>
      <c r="BW20" s="124">
        <f t="shared" si="28"/>
        <v>0</v>
      </c>
      <c r="BX20" s="124">
        <f t="shared" si="28"/>
        <v>0</v>
      </c>
      <c r="BY20" s="124">
        <f t="shared" si="28"/>
        <v>29790008</v>
      </c>
      <c r="BZ20" s="124">
        <f t="shared" si="28"/>
        <v>0</v>
      </c>
      <c r="CA20" s="124">
        <f t="shared" si="28"/>
        <v>454132937</v>
      </c>
      <c r="CB20" s="124">
        <f t="shared" si="28"/>
        <v>14004396</v>
      </c>
      <c r="CC20" s="124">
        <f t="shared" si="28"/>
        <v>0</v>
      </c>
      <c r="CD20" s="124">
        <f t="shared" si="28"/>
        <v>0</v>
      </c>
      <c r="CE20" s="124">
        <f t="shared" si="28"/>
        <v>0</v>
      </c>
      <c r="CF20" s="124">
        <f t="shared" si="28"/>
        <v>0</v>
      </c>
      <c r="CG20" s="124">
        <f t="shared" si="28"/>
        <v>0</v>
      </c>
      <c r="CH20" s="124">
        <f t="shared" si="28"/>
        <v>0</v>
      </c>
      <c r="CI20" s="124">
        <f t="shared" si="28"/>
        <v>22856903</v>
      </c>
      <c r="CJ20" s="124">
        <f t="shared" si="28"/>
        <v>1796640</v>
      </c>
      <c r="CK20" s="124">
        <f t="shared" si="28"/>
        <v>0</v>
      </c>
      <c r="CL20" s="124">
        <f t="shared" si="28"/>
        <v>0</v>
      </c>
      <c r="CM20" s="124"/>
      <c r="CN20" s="124">
        <f>SUM(CN4:CN19)</f>
        <v>0</v>
      </c>
      <c r="CO20" s="124">
        <f>SUM(CO4:CO19)</f>
        <v>0</v>
      </c>
      <c r="CP20" s="124">
        <f>SUM(CP4:CP19)</f>
        <v>49083871</v>
      </c>
      <c r="CQ20" s="112">
        <f t="shared" si="12"/>
        <v>0.58526251567811782</v>
      </c>
      <c r="CR20" s="124">
        <f t="shared" ref="CR20:DL20" si="29">SUM(CR4:CR19)</f>
        <v>806712596</v>
      </c>
      <c r="CS20" s="124">
        <f t="shared" si="29"/>
        <v>0</v>
      </c>
      <c r="CT20" s="124">
        <f t="shared" si="29"/>
        <v>0</v>
      </c>
      <c r="CU20" s="124">
        <f t="shared" si="29"/>
        <v>420209992</v>
      </c>
      <c r="CV20" s="124">
        <f t="shared" si="29"/>
        <v>0</v>
      </c>
      <c r="CW20" s="124">
        <f t="shared" si="29"/>
        <v>295435617</v>
      </c>
      <c r="CX20" s="124">
        <f t="shared" si="29"/>
        <v>0</v>
      </c>
      <c r="CY20" s="124">
        <f t="shared" si="29"/>
        <v>0</v>
      </c>
      <c r="CZ20" s="124">
        <f t="shared" si="29"/>
        <v>0</v>
      </c>
      <c r="DA20" s="124">
        <f t="shared" si="29"/>
        <v>0</v>
      </c>
      <c r="DB20" s="124">
        <f t="shared" si="29"/>
        <v>0</v>
      </c>
      <c r="DC20" s="124">
        <f t="shared" si="29"/>
        <v>0</v>
      </c>
      <c r="DD20" s="124">
        <f t="shared" si="29"/>
        <v>0</v>
      </c>
      <c r="DE20" s="124">
        <f t="shared" si="29"/>
        <v>7574543</v>
      </c>
      <c r="DF20" s="124">
        <f t="shared" si="29"/>
        <v>0</v>
      </c>
      <c r="DG20" s="124">
        <f t="shared" si="29"/>
        <v>0</v>
      </c>
      <c r="DH20" s="124">
        <f t="shared" si="29"/>
        <v>0</v>
      </c>
      <c r="DI20" s="124">
        <f t="shared" si="29"/>
        <v>0</v>
      </c>
      <c r="DJ20" s="124">
        <f t="shared" si="29"/>
        <v>0</v>
      </c>
      <c r="DK20" s="124">
        <f t="shared" si="29"/>
        <v>0</v>
      </c>
      <c r="DL20" s="123">
        <f t="shared" si="29"/>
        <v>83492444</v>
      </c>
    </row>
    <row r="21" spans="1:116" ht="29.25" customHeight="1" thickTop="1" x14ac:dyDescent="0.25">
      <c r="A21" s="122" t="s">
        <v>218</v>
      </c>
      <c r="B21" s="224" t="s">
        <v>282</v>
      </c>
      <c r="C21" s="103" t="s">
        <v>281</v>
      </c>
      <c r="D21" s="69" t="s">
        <v>280</v>
      </c>
      <c r="E21" s="82">
        <v>410</v>
      </c>
      <c r="F21" s="121" t="s">
        <v>117</v>
      </c>
      <c r="G21" s="66">
        <f t="shared" ref="G21:G57" si="30">SUM(H21:AA21)</f>
        <v>450000000</v>
      </c>
      <c r="H21" s="105"/>
      <c r="I21" s="105"/>
      <c r="J21" s="66">
        <v>450000000</v>
      </c>
      <c r="K21" s="120"/>
      <c r="L21" s="66"/>
      <c r="M21" s="105"/>
      <c r="N21" s="120"/>
      <c r="O21" s="120"/>
      <c r="P21" s="120"/>
      <c r="Q21" s="120"/>
      <c r="R21" s="52"/>
      <c r="S21" s="120"/>
      <c r="T21" s="120"/>
      <c r="U21" s="120"/>
      <c r="V21" s="120"/>
      <c r="W21" s="120"/>
      <c r="X21" s="120"/>
      <c r="Y21" s="120"/>
      <c r="Z21" s="120"/>
      <c r="AA21" s="120"/>
      <c r="AC21" s="119">
        <f t="shared" si="1"/>
        <v>0.14278079111111111</v>
      </c>
      <c r="AD21" s="66">
        <f t="shared" ref="AD21:AD57" si="31">SUM(AE21:AX21)</f>
        <v>64251356</v>
      </c>
      <c r="AE21" s="66"/>
      <c r="AF21" s="66"/>
      <c r="AG21" s="66">
        <f>+'[1]MAYO 2016'!$M$618</f>
        <v>64251356</v>
      </c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22">
        <f t="shared" si="3"/>
        <v>0.85721920888888892</v>
      </c>
      <c r="AZ21" s="66">
        <f t="shared" ref="AZ21:AZ57" si="32">SUM(BA21:BT21)</f>
        <v>385748644</v>
      </c>
      <c r="BA21" s="66">
        <f t="shared" ref="BA21:BA57" si="33">+H21</f>
        <v>0</v>
      </c>
      <c r="BB21" s="66">
        <f t="shared" ref="BB21:BP57" si="34">I21-AF21</f>
        <v>0</v>
      </c>
      <c r="BC21" s="66">
        <f t="shared" si="34"/>
        <v>385748644</v>
      </c>
      <c r="BD21" s="66">
        <f t="shared" si="34"/>
        <v>0</v>
      </c>
      <c r="BE21" s="66">
        <f t="shared" ref="BE21:BP35" si="35">+L21-AI21</f>
        <v>0</v>
      </c>
      <c r="BF21" s="66">
        <f t="shared" si="35"/>
        <v>0</v>
      </c>
      <c r="BG21" s="66">
        <f t="shared" si="35"/>
        <v>0</v>
      </c>
      <c r="BH21" s="66">
        <f t="shared" si="35"/>
        <v>0</v>
      </c>
      <c r="BI21" s="66">
        <f t="shared" si="35"/>
        <v>0</v>
      </c>
      <c r="BJ21" s="66">
        <f t="shared" si="35"/>
        <v>0</v>
      </c>
      <c r="BK21" s="66">
        <f t="shared" si="35"/>
        <v>0</v>
      </c>
      <c r="BL21" s="66">
        <f t="shared" si="35"/>
        <v>0</v>
      </c>
      <c r="BM21" s="66">
        <f t="shared" si="35"/>
        <v>0</v>
      </c>
      <c r="BN21" s="66">
        <f t="shared" si="35"/>
        <v>0</v>
      </c>
      <c r="BO21" s="66">
        <f t="shared" si="35"/>
        <v>0</v>
      </c>
      <c r="BP21" s="66">
        <f t="shared" si="35"/>
        <v>0</v>
      </c>
      <c r="BQ21" s="66"/>
      <c r="BR21" s="66"/>
      <c r="BS21" s="66"/>
      <c r="BT21" s="66">
        <f t="shared" ref="BT21:BT35" si="36">+AA21-AX21</f>
        <v>0</v>
      </c>
      <c r="BU21" s="22">
        <f t="shared" si="10"/>
        <v>0.12269990222222223</v>
      </c>
      <c r="BV21" s="66">
        <f t="shared" ref="BV21:BV57" si="37">SUM(BW21:CP21)</f>
        <v>55214956</v>
      </c>
      <c r="BW21" s="66"/>
      <c r="BX21" s="66"/>
      <c r="BY21" s="66">
        <f>+'[1]MAYO 2016'!$H$616</f>
        <v>55214956</v>
      </c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22">
        <f t="shared" si="12"/>
        <v>0.87730009777777773</v>
      </c>
      <c r="CR21" s="66">
        <f t="shared" ref="CR21:CR57" si="38">SUM(CS21:DL21)</f>
        <v>394785044</v>
      </c>
      <c r="CS21" s="66">
        <f t="shared" ref="CS21:CY57" si="39">H21-BW21</f>
        <v>0</v>
      </c>
      <c r="CT21" s="66">
        <f t="shared" si="39"/>
        <v>0</v>
      </c>
      <c r="CU21" s="66">
        <f t="shared" si="39"/>
        <v>394785044</v>
      </c>
      <c r="CV21" s="66">
        <f t="shared" si="39"/>
        <v>0</v>
      </c>
      <c r="CW21" s="66">
        <f t="shared" si="39"/>
        <v>0</v>
      </c>
      <c r="CX21" s="66">
        <f t="shared" si="39"/>
        <v>0</v>
      </c>
      <c r="CY21" s="66">
        <f t="shared" si="39"/>
        <v>0</v>
      </c>
      <c r="CZ21" s="66">
        <f t="shared" ref="CZ21:DB35" si="40">+O21-CD21</f>
        <v>0</v>
      </c>
      <c r="DA21" s="66">
        <f t="shared" si="40"/>
        <v>0</v>
      </c>
      <c r="DB21" s="66">
        <f t="shared" si="40"/>
        <v>0</v>
      </c>
      <c r="DC21" s="66">
        <f t="shared" ref="DC21:DH45" si="41">R21-CG21</f>
        <v>0</v>
      </c>
      <c r="DD21" s="66">
        <f t="shared" si="41"/>
        <v>0</v>
      </c>
      <c r="DE21" s="66">
        <f t="shared" si="41"/>
        <v>0</v>
      </c>
      <c r="DF21" s="66">
        <f t="shared" ref="DF21:DH29" si="42">+U21-CJ21</f>
        <v>0</v>
      </c>
      <c r="DG21" s="66">
        <f t="shared" si="42"/>
        <v>0</v>
      </c>
      <c r="DH21" s="66">
        <f t="shared" si="42"/>
        <v>0</v>
      </c>
      <c r="DI21" s="66"/>
      <c r="DJ21" s="66">
        <f t="shared" ref="DJ21:DL29" si="43">+Y21-CN21</f>
        <v>0</v>
      </c>
      <c r="DK21" s="66">
        <f t="shared" si="43"/>
        <v>0</v>
      </c>
      <c r="DL21" s="66">
        <f t="shared" si="43"/>
        <v>0</v>
      </c>
    </row>
    <row r="22" spans="1:116" ht="48" customHeight="1" x14ac:dyDescent="0.25">
      <c r="A22" s="117"/>
      <c r="B22" s="216"/>
      <c r="C22" s="103" t="s">
        <v>279</v>
      </c>
      <c r="D22" s="69" t="s">
        <v>278</v>
      </c>
      <c r="E22" s="82">
        <v>410</v>
      </c>
      <c r="F22" s="67" t="s">
        <v>117</v>
      </c>
      <c r="G22" s="66">
        <f t="shared" si="30"/>
        <v>150000000</v>
      </c>
      <c r="H22" s="66"/>
      <c r="I22" s="66"/>
      <c r="J22" s="66">
        <v>150000000</v>
      </c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C22" s="22">
        <f t="shared" si="1"/>
        <v>0.33333333333333331</v>
      </c>
      <c r="AD22" s="66">
        <f t="shared" si="31"/>
        <v>50000000</v>
      </c>
      <c r="AE22" s="66"/>
      <c r="AF22" s="66"/>
      <c r="AG22" s="66">
        <f>+'[4]ENERO 2016'!$M$253</f>
        <v>50000000</v>
      </c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22">
        <f t="shared" si="3"/>
        <v>0.66666666666666674</v>
      </c>
      <c r="AZ22" s="66">
        <f t="shared" si="32"/>
        <v>100000000</v>
      </c>
      <c r="BA22" s="66">
        <f t="shared" si="33"/>
        <v>0</v>
      </c>
      <c r="BB22" s="66">
        <f t="shared" si="34"/>
        <v>0</v>
      </c>
      <c r="BC22" s="66">
        <f t="shared" si="34"/>
        <v>100000000</v>
      </c>
      <c r="BD22" s="66">
        <f t="shared" si="34"/>
        <v>0</v>
      </c>
      <c r="BE22" s="66">
        <f t="shared" si="35"/>
        <v>0</v>
      </c>
      <c r="BF22" s="66">
        <f t="shared" si="35"/>
        <v>0</v>
      </c>
      <c r="BG22" s="66">
        <f t="shared" si="35"/>
        <v>0</v>
      </c>
      <c r="BH22" s="66">
        <f t="shared" si="35"/>
        <v>0</v>
      </c>
      <c r="BI22" s="66">
        <f t="shared" si="35"/>
        <v>0</v>
      </c>
      <c r="BJ22" s="66">
        <f t="shared" si="35"/>
        <v>0</v>
      </c>
      <c r="BK22" s="66">
        <f t="shared" si="35"/>
        <v>0</v>
      </c>
      <c r="BL22" s="66">
        <f t="shared" si="35"/>
        <v>0</v>
      </c>
      <c r="BM22" s="66">
        <f t="shared" si="35"/>
        <v>0</v>
      </c>
      <c r="BN22" s="66">
        <f t="shared" si="35"/>
        <v>0</v>
      </c>
      <c r="BO22" s="66">
        <f t="shared" si="35"/>
        <v>0</v>
      </c>
      <c r="BP22" s="66">
        <f t="shared" si="35"/>
        <v>0</v>
      </c>
      <c r="BQ22" s="66"/>
      <c r="BR22" s="66"/>
      <c r="BS22" s="66"/>
      <c r="BT22" s="66">
        <f t="shared" si="36"/>
        <v>0</v>
      </c>
      <c r="BU22" s="22">
        <f t="shared" si="10"/>
        <v>0.32020326666666665</v>
      </c>
      <c r="BV22" s="66">
        <f t="shared" si="37"/>
        <v>48030490</v>
      </c>
      <c r="BW22" s="66"/>
      <c r="BX22" s="66"/>
      <c r="BY22" s="66">
        <f>+'[2]MARZO 2016 ULTIMO'!$H$419</f>
        <v>48030490</v>
      </c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22">
        <f t="shared" si="12"/>
        <v>0.67979673333333335</v>
      </c>
      <c r="CR22" s="66">
        <f t="shared" si="38"/>
        <v>101969510</v>
      </c>
      <c r="CS22" s="66">
        <f t="shared" si="39"/>
        <v>0</v>
      </c>
      <c r="CT22" s="66">
        <f t="shared" si="39"/>
        <v>0</v>
      </c>
      <c r="CU22" s="66">
        <f t="shared" si="39"/>
        <v>101969510</v>
      </c>
      <c r="CV22" s="66">
        <f t="shared" si="39"/>
        <v>0</v>
      </c>
      <c r="CW22" s="66">
        <f t="shared" si="39"/>
        <v>0</v>
      </c>
      <c r="CX22" s="66">
        <f t="shared" si="39"/>
        <v>0</v>
      </c>
      <c r="CY22" s="66">
        <f t="shared" si="39"/>
        <v>0</v>
      </c>
      <c r="CZ22" s="66">
        <f t="shared" si="40"/>
        <v>0</v>
      </c>
      <c r="DA22" s="66">
        <f t="shared" si="40"/>
        <v>0</v>
      </c>
      <c r="DB22" s="66">
        <f t="shared" si="40"/>
        <v>0</v>
      </c>
      <c r="DC22" s="66">
        <f t="shared" si="41"/>
        <v>0</v>
      </c>
      <c r="DD22" s="66">
        <f t="shared" si="41"/>
        <v>0</v>
      </c>
      <c r="DE22" s="66">
        <f t="shared" si="41"/>
        <v>0</v>
      </c>
      <c r="DF22" s="66">
        <f t="shared" si="42"/>
        <v>0</v>
      </c>
      <c r="DG22" s="66">
        <f t="shared" si="42"/>
        <v>0</v>
      </c>
      <c r="DH22" s="66">
        <f t="shared" si="42"/>
        <v>0</v>
      </c>
      <c r="DI22" s="66"/>
      <c r="DJ22" s="66">
        <f t="shared" si="43"/>
        <v>0</v>
      </c>
      <c r="DK22" s="66">
        <f t="shared" si="43"/>
        <v>0</v>
      </c>
      <c r="DL22" s="66">
        <f t="shared" si="43"/>
        <v>0</v>
      </c>
    </row>
    <row r="23" spans="1:116" ht="37.5" customHeight="1" x14ac:dyDescent="0.25">
      <c r="A23" s="117"/>
      <c r="B23" s="217"/>
      <c r="C23" s="103" t="s">
        <v>277</v>
      </c>
      <c r="D23" s="69" t="s">
        <v>276</v>
      </c>
      <c r="E23" s="82">
        <v>410</v>
      </c>
      <c r="F23" s="67" t="s">
        <v>117</v>
      </c>
      <c r="G23" s="66">
        <f t="shared" si="30"/>
        <v>200000000</v>
      </c>
      <c r="H23" s="66"/>
      <c r="I23" s="66"/>
      <c r="J23" s="66">
        <v>200000000</v>
      </c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C23" s="22">
        <f t="shared" si="1"/>
        <v>1</v>
      </c>
      <c r="AD23" s="66">
        <f t="shared" si="31"/>
        <v>200000000</v>
      </c>
      <c r="AE23" s="66"/>
      <c r="AF23" s="66"/>
      <c r="AG23" s="66">
        <f>+'[4]ENERO 2016'!$M$259</f>
        <v>200000000</v>
      </c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22">
        <f t="shared" si="3"/>
        <v>0</v>
      </c>
      <c r="AZ23" s="66">
        <f t="shared" si="32"/>
        <v>0</v>
      </c>
      <c r="BA23" s="66">
        <f t="shared" si="33"/>
        <v>0</v>
      </c>
      <c r="BB23" s="66">
        <f t="shared" si="34"/>
        <v>0</v>
      </c>
      <c r="BC23" s="66">
        <f t="shared" si="34"/>
        <v>0</v>
      </c>
      <c r="BD23" s="66">
        <f t="shared" si="34"/>
        <v>0</v>
      </c>
      <c r="BE23" s="66">
        <f t="shared" si="35"/>
        <v>0</v>
      </c>
      <c r="BF23" s="66">
        <f t="shared" si="35"/>
        <v>0</v>
      </c>
      <c r="BG23" s="66">
        <f t="shared" si="35"/>
        <v>0</v>
      </c>
      <c r="BH23" s="66">
        <f t="shared" si="35"/>
        <v>0</v>
      </c>
      <c r="BI23" s="66">
        <f t="shared" si="35"/>
        <v>0</v>
      </c>
      <c r="BJ23" s="66">
        <f t="shared" si="35"/>
        <v>0</v>
      </c>
      <c r="BK23" s="66">
        <f t="shared" si="35"/>
        <v>0</v>
      </c>
      <c r="BL23" s="66">
        <f t="shared" si="35"/>
        <v>0</v>
      </c>
      <c r="BM23" s="66">
        <f t="shared" si="35"/>
        <v>0</v>
      </c>
      <c r="BN23" s="66">
        <f t="shared" si="35"/>
        <v>0</v>
      </c>
      <c r="BO23" s="66">
        <f t="shared" si="35"/>
        <v>0</v>
      </c>
      <c r="BP23" s="66">
        <f t="shared" si="35"/>
        <v>0</v>
      </c>
      <c r="BQ23" s="66"/>
      <c r="BR23" s="66"/>
      <c r="BS23" s="66"/>
      <c r="BT23" s="66">
        <f t="shared" si="36"/>
        <v>0</v>
      </c>
      <c r="BU23" s="22">
        <f t="shared" si="10"/>
        <v>0.50882800500000003</v>
      </c>
      <c r="BV23" s="66">
        <f t="shared" si="37"/>
        <v>101765601</v>
      </c>
      <c r="BW23" s="66"/>
      <c r="BX23" s="66"/>
      <c r="BY23" s="66">
        <f>+'[3]ABRIL 2016'!$H$541</f>
        <v>101765601</v>
      </c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66"/>
      <c r="CN23" s="66"/>
      <c r="CO23" s="66"/>
      <c r="CP23" s="66"/>
      <c r="CQ23" s="22">
        <f t="shared" si="12"/>
        <v>0.49117199499999997</v>
      </c>
      <c r="CR23" s="66">
        <f t="shared" si="38"/>
        <v>98234399</v>
      </c>
      <c r="CS23" s="66">
        <f t="shared" si="39"/>
        <v>0</v>
      </c>
      <c r="CT23" s="66">
        <f t="shared" si="39"/>
        <v>0</v>
      </c>
      <c r="CU23" s="66">
        <f t="shared" si="39"/>
        <v>98234399</v>
      </c>
      <c r="CV23" s="66">
        <f t="shared" si="39"/>
        <v>0</v>
      </c>
      <c r="CW23" s="66">
        <f t="shared" si="39"/>
        <v>0</v>
      </c>
      <c r="CX23" s="66">
        <f t="shared" si="39"/>
        <v>0</v>
      </c>
      <c r="CY23" s="66">
        <f t="shared" si="39"/>
        <v>0</v>
      </c>
      <c r="CZ23" s="66">
        <f t="shared" si="40"/>
        <v>0</v>
      </c>
      <c r="DA23" s="66">
        <f t="shared" si="40"/>
        <v>0</v>
      </c>
      <c r="DB23" s="66">
        <f t="shared" si="40"/>
        <v>0</v>
      </c>
      <c r="DC23" s="66">
        <f t="shared" si="41"/>
        <v>0</v>
      </c>
      <c r="DD23" s="66">
        <f t="shared" si="41"/>
        <v>0</v>
      </c>
      <c r="DE23" s="66">
        <f t="shared" si="41"/>
        <v>0</v>
      </c>
      <c r="DF23" s="66">
        <f t="shared" si="42"/>
        <v>0</v>
      </c>
      <c r="DG23" s="66">
        <f t="shared" si="42"/>
        <v>0</v>
      </c>
      <c r="DH23" s="66">
        <f t="shared" si="42"/>
        <v>0</v>
      </c>
      <c r="DI23" s="66"/>
      <c r="DJ23" s="66">
        <f t="shared" si="43"/>
        <v>0</v>
      </c>
      <c r="DK23" s="66">
        <f t="shared" si="43"/>
        <v>0</v>
      </c>
      <c r="DL23" s="66">
        <f t="shared" si="43"/>
        <v>0</v>
      </c>
    </row>
    <row r="24" spans="1:116" ht="33.75" customHeight="1" x14ac:dyDescent="0.25">
      <c r="A24" s="117"/>
      <c r="B24" s="215" t="s">
        <v>275</v>
      </c>
      <c r="C24" s="118" t="s">
        <v>274</v>
      </c>
      <c r="D24" s="69" t="s">
        <v>273</v>
      </c>
      <c r="E24" s="82">
        <v>410</v>
      </c>
      <c r="F24" s="67" t="s">
        <v>117</v>
      </c>
      <c r="G24" s="66">
        <f t="shared" si="30"/>
        <v>10000000</v>
      </c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>
        <v>10000000</v>
      </c>
      <c r="W24" s="66"/>
      <c r="X24" s="66"/>
      <c r="Y24" s="66"/>
      <c r="Z24" s="66"/>
      <c r="AA24" s="66"/>
      <c r="AC24" s="22">
        <f t="shared" si="1"/>
        <v>0</v>
      </c>
      <c r="AD24" s="66">
        <f t="shared" si="31"/>
        <v>0</v>
      </c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22">
        <f t="shared" si="3"/>
        <v>1</v>
      </c>
      <c r="AZ24" s="66">
        <f t="shared" si="32"/>
        <v>10000000</v>
      </c>
      <c r="BA24" s="66">
        <f t="shared" si="33"/>
        <v>0</v>
      </c>
      <c r="BB24" s="66">
        <f t="shared" si="34"/>
        <v>0</v>
      </c>
      <c r="BC24" s="66">
        <f t="shared" si="34"/>
        <v>0</v>
      </c>
      <c r="BD24" s="66">
        <f t="shared" si="34"/>
        <v>0</v>
      </c>
      <c r="BE24" s="66">
        <f t="shared" si="35"/>
        <v>0</v>
      </c>
      <c r="BF24" s="66">
        <f t="shared" si="35"/>
        <v>0</v>
      </c>
      <c r="BG24" s="66">
        <f t="shared" si="35"/>
        <v>0</v>
      </c>
      <c r="BH24" s="66">
        <f t="shared" si="35"/>
        <v>0</v>
      </c>
      <c r="BI24" s="66">
        <f t="shared" si="35"/>
        <v>0</v>
      </c>
      <c r="BJ24" s="66">
        <f t="shared" si="35"/>
        <v>0</v>
      </c>
      <c r="BK24" s="66">
        <f t="shared" si="35"/>
        <v>0</v>
      </c>
      <c r="BL24" s="66">
        <f t="shared" si="35"/>
        <v>0</v>
      </c>
      <c r="BM24" s="66">
        <f t="shared" si="35"/>
        <v>0</v>
      </c>
      <c r="BN24" s="66">
        <f t="shared" si="35"/>
        <v>0</v>
      </c>
      <c r="BO24" s="66">
        <f t="shared" si="35"/>
        <v>10000000</v>
      </c>
      <c r="BP24" s="66">
        <f t="shared" si="35"/>
        <v>0</v>
      </c>
      <c r="BQ24" s="66"/>
      <c r="BR24" s="66"/>
      <c r="BS24" s="66"/>
      <c r="BT24" s="66">
        <f t="shared" si="36"/>
        <v>0</v>
      </c>
      <c r="BU24" s="22">
        <f t="shared" si="10"/>
        <v>0</v>
      </c>
      <c r="BV24" s="66">
        <f t="shared" si="37"/>
        <v>0</v>
      </c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22">
        <f t="shared" si="12"/>
        <v>1</v>
      </c>
      <c r="CR24" s="66">
        <f t="shared" si="38"/>
        <v>10000000</v>
      </c>
      <c r="CS24" s="66">
        <f t="shared" si="39"/>
        <v>0</v>
      </c>
      <c r="CT24" s="66">
        <f t="shared" si="39"/>
        <v>0</v>
      </c>
      <c r="CU24" s="66">
        <f t="shared" si="39"/>
        <v>0</v>
      </c>
      <c r="CV24" s="66">
        <f t="shared" si="39"/>
        <v>0</v>
      </c>
      <c r="CW24" s="66">
        <f t="shared" si="39"/>
        <v>0</v>
      </c>
      <c r="CX24" s="66">
        <f t="shared" si="39"/>
        <v>0</v>
      </c>
      <c r="CY24" s="66">
        <f t="shared" si="39"/>
        <v>0</v>
      </c>
      <c r="CZ24" s="66">
        <f t="shared" si="40"/>
        <v>0</v>
      </c>
      <c r="DA24" s="66">
        <f t="shared" si="40"/>
        <v>0</v>
      </c>
      <c r="DB24" s="66">
        <f t="shared" si="40"/>
        <v>0</v>
      </c>
      <c r="DC24" s="66">
        <f t="shared" si="41"/>
        <v>0</v>
      </c>
      <c r="DD24" s="66">
        <f t="shared" si="41"/>
        <v>0</v>
      </c>
      <c r="DE24" s="66">
        <f t="shared" si="41"/>
        <v>0</v>
      </c>
      <c r="DF24" s="66">
        <f t="shared" si="42"/>
        <v>0</v>
      </c>
      <c r="DG24" s="66">
        <f t="shared" si="42"/>
        <v>10000000</v>
      </c>
      <c r="DH24" s="66">
        <f t="shared" si="42"/>
        <v>0</v>
      </c>
      <c r="DI24" s="66"/>
      <c r="DJ24" s="66">
        <f t="shared" si="43"/>
        <v>0</v>
      </c>
      <c r="DK24" s="66">
        <f t="shared" si="43"/>
        <v>0</v>
      </c>
      <c r="DL24" s="66">
        <f t="shared" si="43"/>
        <v>0</v>
      </c>
    </row>
    <row r="25" spans="1:116" ht="30" customHeight="1" x14ac:dyDescent="0.25">
      <c r="A25" s="117"/>
      <c r="B25" s="216"/>
      <c r="C25" s="103" t="s">
        <v>272</v>
      </c>
      <c r="D25" s="69" t="s">
        <v>271</v>
      </c>
      <c r="E25" s="82">
        <v>410</v>
      </c>
      <c r="F25" s="67" t="s">
        <v>261</v>
      </c>
      <c r="G25" s="66">
        <f t="shared" si="30"/>
        <v>10000000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>
        <v>10000000</v>
      </c>
      <c r="W25" s="66"/>
      <c r="X25" s="66"/>
      <c r="Y25" s="66"/>
      <c r="Z25" s="66"/>
      <c r="AA25" s="66"/>
      <c r="AC25" s="22">
        <f t="shared" si="1"/>
        <v>1</v>
      </c>
      <c r="AD25" s="66">
        <f t="shared" si="31"/>
        <v>10000000</v>
      </c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>
        <f>+'[3]ABRIL 2016'!$Y$572</f>
        <v>10000000</v>
      </c>
      <c r="AT25" s="66"/>
      <c r="AU25" s="66"/>
      <c r="AV25" s="66"/>
      <c r="AW25" s="66"/>
      <c r="AX25" s="66"/>
      <c r="AY25" s="22">
        <f t="shared" si="3"/>
        <v>0</v>
      </c>
      <c r="AZ25" s="66">
        <f t="shared" si="32"/>
        <v>0</v>
      </c>
      <c r="BA25" s="66">
        <f t="shared" si="33"/>
        <v>0</v>
      </c>
      <c r="BB25" s="66">
        <f t="shared" si="34"/>
        <v>0</v>
      </c>
      <c r="BC25" s="66">
        <f t="shared" si="34"/>
        <v>0</v>
      </c>
      <c r="BD25" s="66">
        <f t="shared" si="34"/>
        <v>0</v>
      </c>
      <c r="BE25" s="66">
        <f t="shared" si="35"/>
        <v>0</v>
      </c>
      <c r="BF25" s="66">
        <f t="shared" si="35"/>
        <v>0</v>
      </c>
      <c r="BG25" s="66">
        <f t="shared" si="35"/>
        <v>0</v>
      </c>
      <c r="BH25" s="66">
        <f t="shared" si="35"/>
        <v>0</v>
      </c>
      <c r="BI25" s="66">
        <f t="shared" si="35"/>
        <v>0</v>
      </c>
      <c r="BJ25" s="66">
        <f t="shared" si="35"/>
        <v>0</v>
      </c>
      <c r="BK25" s="66">
        <f t="shared" si="35"/>
        <v>0</v>
      </c>
      <c r="BL25" s="66">
        <f t="shared" si="35"/>
        <v>0</v>
      </c>
      <c r="BM25" s="66">
        <f t="shared" si="35"/>
        <v>0</v>
      </c>
      <c r="BN25" s="66">
        <f t="shared" si="35"/>
        <v>0</v>
      </c>
      <c r="BO25" s="66">
        <f t="shared" si="35"/>
        <v>0</v>
      </c>
      <c r="BP25" s="66">
        <f t="shared" si="35"/>
        <v>0</v>
      </c>
      <c r="BQ25" s="66"/>
      <c r="BR25" s="66"/>
      <c r="BS25" s="66"/>
      <c r="BT25" s="66">
        <f t="shared" si="36"/>
        <v>0</v>
      </c>
      <c r="BU25" s="22">
        <f t="shared" si="10"/>
        <v>1</v>
      </c>
      <c r="BV25" s="66">
        <f t="shared" si="37"/>
        <v>10000000</v>
      </c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>
        <f>+'[3]ABRIL 2016'!$Y$572</f>
        <v>10000000</v>
      </c>
      <c r="CL25" s="66"/>
      <c r="CM25" s="66"/>
      <c r="CN25" s="66"/>
      <c r="CO25" s="66"/>
      <c r="CP25" s="66"/>
      <c r="CQ25" s="22">
        <f t="shared" si="12"/>
        <v>0</v>
      </c>
      <c r="CR25" s="66">
        <f t="shared" si="38"/>
        <v>0</v>
      </c>
      <c r="CS25" s="66">
        <f t="shared" si="39"/>
        <v>0</v>
      </c>
      <c r="CT25" s="66">
        <f t="shared" si="39"/>
        <v>0</v>
      </c>
      <c r="CU25" s="66">
        <f t="shared" si="39"/>
        <v>0</v>
      </c>
      <c r="CV25" s="66">
        <f t="shared" si="39"/>
        <v>0</v>
      </c>
      <c r="CW25" s="66">
        <f t="shared" si="39"/>
        <v>0</v>
      </c>
      <c r="CX25" s="66">
        <f t="shared" si="39"/>
        <v>0</v>
      </c>
      <c r="CY25" s="66">
        <f t="shared" si="39"/>
        <v>0</v>
      </c>
      <c r="CZ25" s="66">
        <f t="shared" si="40"/>
        <v>0</v>
      </c>
      <c r="DA25" s="66">
        <f t="shared" si="40"/>
        <v>0</v>
      </c>
      <c r="DB25" s="66">
        <f t="shared" si="40"/>
        <v>0</v>
      </c>
      <c r="DC25" s="66">
        <f t="shared" si="41"/>
        <v>0</v>
      </c>
      <c r="DD25" s="66">
        <f t="shared" si="41"/>
        <v>0</v>
      </c>
      <c r="DE25" s="66">
        <f t="shared" si="41"/>
        <v>0</v>
      </c>
      <c r="DF25" s="66">
        <f t="shared" si="42"/>
        <v>0</v>
      </c>
      <c r="DG25" s="66">
        <f t="shared" si="42"/>
        <v>0</v>
      </c>
      <c r="DH25" s="66">
        <f t="shared" si="42"/>
        <v>0</v>
      </c>
      <c r="DI25" s="66"/>
      <c r="DJ25" s="66">
        <f t="shared" si="43"/>
        <v>0</v>
      </c>
      <c r="DK25" s="66">
        <f t="shared" si="43"/>
        <v>0</v>
      </c>
      <c r="DL25" s="66">
        <f t="shared" si="43"/>
        <v>0</v>
      </c>
    </row>
    <row r="26" spans="1:116" ht="36.75" customHeight="1" x14ac:dyDescent="0.25">
      <c r="A26" s="117"/>
      <c r="B26" s="216"/>
      <c r="C26" s="103" t="s">
        <v>270</v>
      </c>
      <c r="D26" s="69" t="s">
        <v>269</v>
      </c>
      <c r="E26" s="82">
        <v>410</v>
      </c>
      <c r="F26" s="67" t="s">
        <v>261</v>
      </c>
      <c r="G26" s="66">
        <f t="shared" si="30"/>
        <v>0</v>
      </c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>
        <f>20000000-20000000</f>
        <v>0</v>
      </c>
      <c r="W26" s="66"/>
      <c r="X26" s="66"/>
      <c r="Y26" s="66"/>
      <c r="Z26" s="66"/>
      <c r="AA26" s="66"/>
      <c r="AC26" s="22" t="e">
        <f t="shared" si="1"/>
        <v>#DIV/0!</v>
      </c>
      <c r="AD26" s="66">
        <f t="shared" si="31"/>
        <v>0</v>
      </c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22" t="e">
        <f t="shared" si="3"/>
        <v>#DIV/0!</v>
      </c>
      <c r="AZ26" s="66">
        <f t="shared" si="32"/>
        <v>0</v>
      </c>
      <c r="BA26" s="66">
        <f t="shared" si="33"/>
        <v>0</v>
      </c>
      <c r="BB26" s="66">
        <f t="shared" si="34"/>
        <v>0</v>
      </c>
      <c r="BC26" s="66">
        <f t="shared" si="34"/>
        <v>0</v>
      </c>
      <c r="BD26" s="66">
        <f t="shared" si="34"/>
        <v>0</v>
      </c>
      <c r="BE26" s="66">
        <f t="shared" si="35"/>
        <v>0</v>
      </c>
      <c r="BF26" s="66">
        <f t="shared" si="35"/>
        <v>0</v>
      </c>
      <c r="BG26" s="66">
        <f t="shared" si="35"/>
        <v>0</v>
      </c>
      <c r="BH26" s="66">
        <f t="shared" si="35"/>
        <v>0</v>
      </c>
      <c r="BI26" s="66">
        <f t="shared" si="35"/>
        <v>0</v>
      </c>
      <c r="BJ26" s="66">
        <f t="shared" si="35"/>
        <v>0</v>
      </c>
      <c r="BK26" s="66">
        <f t="shared" si="35"/>
        <v>0</v>
      </c>
      <c r="BL26" s="66">
        <f t="shared" si="35"/>
        <v>0</v>
      </c>
      <c r="BM26" s="66">
        <f t="shared" si="35"/>
        <v>0</v>
      </c>
      <c r="BN26" s="66">
        <f t="shared" si="35"/>
        <v>0</v>
      </c>
      <c r="BO26" s="66">
        <f t="shared" si="35"/>
        <v>0</v>
      </c>
      <c r="BP26" s="66">
        <f t="shared" si="35"/>
        <v>0</v>
      </c>
      <c r="BQ26" s="66"/>
      <c r="BR26" s="66"/>
      <c r="BS26" s="66"/>
      <c r="BT26" s="66">
        <f t="shared" si="36"/>
        <v>0</v>
      </c>
      <c r="BU26" s="22" t="e">
        <f t="shared" si="10"/>
        <v>#DIV/0!</v>
      </c>
      <c r="BV26" s="66">
        <f t="shared" si="37"/>
        <v>0</v>
      </c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22" t="e">
        <f t="shared" si="12"/>
        <v>#DIV/0!</v>
      </c>
      <c r="CR26" s="66">
        <f t="shared" si="38"/>
        <v>0</v>
      </c>
      <c r="CS26" s="66">
        <f t="shared" si="39"/>
        <v>0</v>
      </c>
      <c r="CT26" s="66">
        <f t="shared" si="39"/>
        <v>0</v>
      </c>
      <c r="CU26" s="66">
        <f t="shared" si="39"/>
        <v>0</v>
      </c>
      <c r="CV26" s="66">
        <f t="shared" si="39"/>
        <v>0</v>
      </c>
      <c r="CW26" s="66">
        <f t="shared" si="39"/>
        <v>0</v>
      </c>
      <c r="CX26" s="66">
        <f t="shared" si="39"/>
        <v>0</v>
      </c>
      <c r="CY26" s="66">
        <f t="shared" si="39"/>
        <v>0</v>
      </c>
      <c r="CZ26" s="66">
        <f t="shared" si="40"/>
        <v>0</v>
      </c>
      <c r="DA26" s="66">
        <f t="shared" si="40"/>
        <v>0</v>
      </c>
      <c r="DB26" s="66">
        <f t="shared" si="40"/>
        <v>0</v>
      </c>
      <c r="DC26" s="66">
        <f t="shared" si="41"/>
        <v>0</v>
      </c>
      <c r="DD26" s="66">
        <f t="shared" si="41"/>
        <v>0</v>
      </c>
      <c r="DE26" s="66">
        <f t="shared" si="41"/>
        <v>0</v>
      </c>
      <c r="DF26" s="66">
        <f t="shared" si="42"/>
        <v>0</v>
      </c>
      <c r="DG26" s="66">
        <f t="shared" si="42"/>
        <v>0</v>
      </c>
      <c r="DH26" s="66">
        <f t="shared" si="42"/>
        <v>0</v>
      </c>
      <c r="DI26" s="66"/>
      <c r="DJ26" s="66">
        <f t="shared" si="43"/>
        <v>0</v>
      </c>
      <c r="DK26" s="66">
        <f t="shared" si="43"/>
        <v>0</v>
      </c>
      <c r="DL26" s="66">
        <f t="shared" si="43"/>
        <v>0</v>
      </c>
    </row>
    <row r="27" spans="1:116" ht="48.75" customHeight="1" x14ac:dyDescent="0.25">
      <c r="A27" s="117"/>
      <c r="B27" s="216"/>
      <c r="C27" s="103" t="s">
        <v>268</v>
      </c>
      <c r="D27" s="69" t="s">
        <v>267</v>
      </c>
      <c r="E27" s="82">
        <v>410</v>
      </c>
      <c r="F27" s="67" t="s">
        <v>261</v>
      </c>
      <c r="G27" s="66">
        <f t="shared" si="30"/>
        <v>27000000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>
        <f>50000000-23000000</f>
        <v>27000000</v>
      </c>
      <c r="W27" s="66"/>
      <c r="X27" s="66"/>
      <c r="Y27" s="66"/>
      <c r="Z27" s="66"/>
      <c r="AA27" s="66"/>
      <c r="AC27" s="22">
        <f t="shared" si="1"/>
        <v>1</v>
      </c>
      <c r="AD27" s="66">
        <f t="shared" si="31"/>
        <v>27000000</v>
      </c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>
        <f>+'[3]ABRIL 2016'!$Y$585</f>
        <v>27000000</v>
      </c>
      <c r="AT27" s="66"/>
      <c r="AU27" s="66"/>
      <c r="AV27" s="66"/>
      <c r="AW27" s="66"/>
      <c r="AX27" s="66"/>
      <c r="AY27" s="22">
        <f t="shared" si="3"/>
        <v>0</v>
      </c>
      <c r="AZ27" s="66">
        <f t="shared" si="32"/>
        <v>0</v>
      </c>
      <c r="BA27" s="66">
        <f t="shared" si="33"/>
        <v>0</v>
      </c>
      <c r="BB27" s="66">
        <f t="shared" si="34"/>
        <v>0</v>
      </c>
      <c r="BC27" s="66">
        <f t="shared" si="34"/>
        <v>0</v>
      </c>
      <c r="BD27" s="66">
        <f t="shared" si="34"/>
        <v>0</v>
      </c>
      <c r="BE27" s="66">
        <f t="shared" si="35"/>
        <v>0</v>
      </c>
      <c r="BF27" s="66">
        <f t="shared" si="35"/>
        <v>0</v>
      </c>
      <c r="BG27" s="66">
        <f t="shared" si="35"/>
        <v>0</v>
      </c>
      <c r="BH27" s="66">
        <f t="shared" si="35"/>
        <v>0</v>
      </c>
      <c r="BI27" s="66">
        <f t="shared" si="35"/>
        <v>0</v>
      </c>
      <c r="BJ27" s="66">
        <f t="shared" si="35"/>
        <v>0</v>
      </c>
      <c r="BK27" s="66">
        <f t="shared" si="35"/>
        <v>0</v>
      </c>
      <c r="BL27" s="66">
        <f t="shared" si="35"/>
        <v>0</v>
      </c>
      <c r="BM27" s="66">
        <f t="shared" si="35"/>
        <v>0</v>
      </c>
      <c r="BN27" s="66">
        <f t="shared" si="35"/>
        <v>0</v>
      </c>
      <c r="BO27" s="66">
        <f t="shared" si="35"/>
        <v>0</v>
      </c>
      <c r="BP27" s="66">
        <f t="shared" si="35"/>
        <v>0</v>
      </c>
      <c r="BQ27" s="66"/>
      <c r="BR27" s="66"/>
      <c r="BS27" s="66"/>
      <c r="BT27" s="66">
        <f t="shared" si="36"/>
        <v>0</v>
      </c>
      <c r="BU27" s="22">
        <f t="shared" si="10"/>
        <v>0.57407407407407407</v>
      </c>
      <c r="BV27" s="66">
        <f t="shared" si="37"/>
        <v>15500000</v>
      </c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>
        <f>+'[3]ABRIL 2016'!$H$583</f>
        <v>15500000</v>
      </c>
      <c r="CL27" s="66"/>
      <c r="CM27" s="66"/>
      <c r="CN27" s="66"/>
      <c r="CO27" s="66"/>
      <c r="CP27" s="66"/>
      <c r="CQ27" s="22">
        <f t="shared" si="12"/>
        <v>0.42592592592592593</v>
      </c>
      <c r="CR27" s="66">
        <f t="shared" si="38"/>
        <v>11500000</v>
      </c>
      <c r="CS27" s="66">
        <f t="shared" si="39"/>
        <v>0</v>
      </c>
      <c r="CT27" s="66">
        <f t="shared" si="39"/>
        <v>0</v>
      </c>
      <c r="CU27" s="66">
        <f t="shared" si="39"/>
        <v>0</v>
      </c>
      <c r="CV27" s="66">
        <f t="shared" si="39"/>
        <v>0</v>
      </c>
      <c r="CW27" s="66">
        <f t="shared" si="39"/>
        <v>0</v>
      </c>
      <c r="CX27" s="66">
        <f t="shared" si="39"/>
        <v>0</v>
      </c>
      <c r="CY27" s="66">
        <f t="shared" si="39"/>
        <v>0</v>
      </c>
      <c r="CZ27" s="66">
        <f t="shared" si="40"/>
        <v>0</v>
      </c>
      <c r="DA27" s="66">
        <f t="shared" si="40"/>
        <v>0</v>
      </c>
      <c r="DB27" s="66">
        <f t="shared" si="40"/>
        <v>0</v>
      </c>
      <c r="DC27" s="66">
        <f t="shared" si="41"/>
        <v>0</v>
      </c>
      <c r="DD27" s="66">
        <f t="shared" si="41"/>
        <v>0</v>
      </c>
      <c r="DE27" s="66">
        <f t="shared" si="41"/>
        <v>0</v>
      </c>
      <c r="DF27" s="66">
        <f t="shared" si="42"/>
        <v>0</v>
      </c>
      <c r="DG27" s="66">
        <f t="shared" si="42"/>
        <v>11500000</v>
      </c>
      <c r="DH27" s="66">
        <f t="shared" si="42"/>
        <v>0</v>
      </c>
      <c r="DI27" s="66"/>
      <c r="DJ27" s="66">
        <f t="shared" si="43"/>
        <v>0</v>
      </c>
      <c r="DK27" s="66">
        <f t="shared" si="43"/>
        <v>0</v>
      </c>
      <c r="DL27" s="66">
        <f t="shared" si="43"/>
        <v>0</v>
      </c>
    </row>
    <row r="28" spans="1:116" ht="34.5" customHeight="1" x14ac:dyDescent="0.25">
      <c r="A28" s="117"/>
      <c r="B28" s="216"/>
      <c r="C28" s="103" t="s">
        <v>266</v>
      </c>
      <c r="D28" s="69" t="s">
        <v>265</v>
      </c>
      <c r="E28" s="82">
        <v>410</v>
      </c>
      <c r="F28" s="67" t="s">
        <v>264</v>
      </c>
      <c r="G28" s="66">
        <f t="shared" si="30"/>
        <v>105000000</v>
      </c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>
        <v>100000000</v>
      </c>
      <c r="W28" s="66"/>
      <c r="X28" s="66"/>
      <c r="Y28" s="66"/>
      <c r="Z28" s="66"/>
      <c r="AA28" s="66">
        <v>5000000</v>
      </c>
      <c r="AC28" s="22">
        <f t="shared" si="1"/>
        <v>0.59547755238095235</v>
      </c>
      <c r="AD28" s="66">
        <f t="shared" si="31"/>
        <v>62525143</v>
      </c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>
        <f>+'[1]MAYO 2016'!$Y$688</f>
        <v>61374643</v>
      </c>
      <c r="AT28" s="66"/>
      <c r="AU28" s="66"/>
      <c r="AV28" s="66"/>
      <c r="AW28" s="66"/>
      <c r="AX28" s="66">
        <v>1150500</v>
      </c>
      <c r="AY28" s="22">
        <f t="shared" si="3"/>
        <v>0.40452244761904765</v>
      </c>
      <c r="AZ28" s="66">
        <f t="shared" si="32"/>
        <v>42474857</v>
      </c>
      <c r="BA28" s="66">
        <f t="shared" si="33"/>
        <v>0</v>
      </c>
      <c r="BB28" s="66">
        <f t="shared" si="34"/>
        <v>0</v>
      </c>
      <c r="BC28" s="66">
        <f t="shared" si="34"/>
        <v>0</v>
      </c>
      <c r="BD28" s="66">
        <f t="shared" si="34"/>
        <v>0</v>
      </c>
      <c r="BE28" s="66">
        <f t="shared" si="35"/>
        <v>0</v>
      </c>
      <c r="BF28" s="66">
        <f t="shared" si="35"/>
        <v>0</v>
      </c>
      <c r="BG28" s="66">
        <f t="shared" si="35"/>
        <v>0</v>
      </c>
      <c r="BH28" s="66">
        <f t="shared" si="35"/>
        <v>0</v>
      </c>
      <c r="BI28" s="66">
        <f t="shared" si="35"/>
        <v>0</v>
      </c>
      <c r="BJ28" s="66">
        <f t="shared" si="35"/>
        <v>0</v>
      </c>
      <c r="BK28" s="66">
        <f t="shared" si="35"/>
        <v>0</v>
      </c>
      <c r="BL28" s="66">
        <f t="shared" si="35"/>
        <v>0</v>
      </c>
      <c r="BM28" s="66">
        <f t="shared" si="35"/>
        <v>0</v>
      </c>
      <c r="BN28" s="66">
        <f t="shared" si="35"/>
        <v>0</v>
      </c>
      <c r="BO28" s="66">
        <f t="shared" si="35"/>
        <v>38625357</v>
      </c>
      <c r="BP28" s="66">
        <f t="shared" si="35"/>
        <v>0</v>
      </c>
      <c r="BQ28" s="66"/>
      <c r="BR28" s="66"/>
      <c r="BS28" s="66"/>
      <c r="BT28" s="66">
        <f t="shared" si="36"/>
        <v>3849500</v>
      </c>
      <c r="BU28" s="22">
        <f t="shared" si="10"/>
        <v>0.44673469523809523</v>
      </c>
      <c r="BV28" s="66">
        <f t="shared" si="37"/>
        <v>46907143</v>
      </c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>
        <f>+'[1]MAYO 2016'!$H$686-CP28</f>
        <v>45756643</v>
      </c>
      <c r="CL28" s="66"/>
      <c r="CM28" s="66"/>
      <c r="CN28" s="66"/>
      <c r="CO28" s="66"/>
      <c r="CP28" s="66">
        <v>1150500</v>
      </c>
      <c r="CQ28" s="22">
        <f t="shared" si="12"/>
        <v>0.55326530476190472</v>
      </c>
      <c r="CR28" s="66">
        <f t="shared" si="38"/>
        <v>58092857</v>
      </c>
      <c r="CS28" s="66">
        <f t="shared" si="39"/>
        <v>0</v>
      </c>
      <c r="CT28" s="66">
        <f t="shared" si="39"/>
        <v>0</v>
      </c>
      <c r="CU28" s="66">
        <f t="shared" si="39"/>
        <v>0</v>
      </c>
      <c r="CV28" s="66">
        <f t="shared" si="39"/>
        <v>0</v>
      </c>
      <c r="CW28" s="66">
        <f t="shared" si="39"/>
        <v>0</v>
      </c>
      <c r="CX28" s="66">
        <f t="shared" si="39"/>
        <v>0</v>
      </c>
      <c r="CY28" s="66">
        <f t="shared" si="39"/>
        <v>0</v>
      </c>
      <c r="CZ28" s="66">
        <f t="shared" si="40"/>
        <v>0</v>
      </c>
      <c r="DA28" s="66">
        <f t="shared" si="40"/>
        <v>0</v>
      </c>
      <c r="DB28" s="66">
        <f t="shared" si="40"/>
        <v>0</v>
      </c>
      <c r="DC28" s="66">
        <f t="shared" si="41"/>
        <v>0</v>
      </c>
      <c r="DD28" s="66">
        <f t="shared" si="41"/>
        <v>0</v>
      </c>
      <c r="DE28" s="66">
        <f t="shared" si="41"/>
        <v>0</v>
      </c>
      <c r="DF28" s="66">
        <f t="shared" si="42"/>
        <v>0</v>
      </c>
      <c r="DG28" s="66">
        <f t="shared" si="42"/>
        <v>54243357</v>
      </c>
      <c r="DH28" s="66">
        <f t="shared" si="42"/>
        <v>0</v>
      </c>
      <c r="DI28" s="66"/>
      <c r="DJ28" s="66">
        <f t="shared" si="43"/>
        <v>0</v>
      </c>
      <c r="DK28" s="66">
        <f t="shared" si="43"/>
        <v>0</v>
      </c>
      <c r="DL28" s="66">
        <f t="shared" si="43"/>
        <v>3849500</v>
      </c>
    </row>
    <row r="29" spans="1:116" ht="38.25" customHeight="1" x14ac:dyDescent="0.25">
      <c r="A29" s="117"/>
      <c r="B29" s="216"/>
      <c r="C29" s="103" t="s">
        <v>263</v>
      </c>
      <c r="D29" s="69" t="s">
        <v>262</v>
      </c>
      <c r="E29" s="82">
        <v>410</v>
      </c>
      <c r="F29" s="67" t="s">
        <v>261</v>
      </c>
      <c r="G29" s="66">
        <f t="shared" si="30"/>
        <v>100000000</v>
      </c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>
        <v>100000000</v>
      </c>
      <c r="W29" s="66"/>
      <c r="X29" s="66"/>
      <c r="Y29" s="66"/>
      <c r="Z29" s="66"/>
      <c r="AA29" s="66"/>
      <c r="AC29" s="22">
        <f t="shared" si="1"/>
        <v>0.73573889000000003</v>
      </c>
      <c r="AD29" s="66">
        <f t="shared" si="31"/>
        <v>73573889</v>
      </c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>
        <f>+'[3]ABRIL 2016'!$Y$624</f>
        <v>73573889</v>
      </c>
      <c r="AT29" s="66"/>
      <c r="AU29" s="66"/>
      <c r="AV29" s="66"/>
      <c r="AW29" s="66"/>
      <c r="AX29" s="66"/>
      <c r="AY29" s="22">
        <f t="shared" si="3"/>
        <v>0.26426110999999997</v>
      </c>
      <c r="AZ29" s="66">
        <f t="shared" si="32"/>
        <v>26426111</v>
      </c>
      <c r="BA29" s="66">
        <f t="shared" si="33"/>
        <v>0</v>
      </c>
      <c r="BB29" s="66">
        <f t="shared" si="34"/>
        <v>0</v>
      </c>
      <c r="BC29" s="66">
        <f t="shared" si="34"/>
        <v>0</v>
      </c>
      <c r="BD29" s="66">
        <f t="shared" si="34"/>
        <v>0</v>
      </c>
      <c r="BE29" s="66">
        <f t="shared" si="35"/>
        <v>0</v>
      </c>
      <c r="BF29" s="66">
        <f t="shared" si="35"/>
        <v>0</v>
      </c>
      <c r="BG29" s="66">
        <f t="shared" si="35"/>
        <v>0</v>
      </c>
      <c r="BH29" s="66">
        <f t="shared" si="35"/>
        <v>0</v>
      </c>
      <c r="BI29" s="66">
        <f t="shared" si="35"/>
        <v>0</v>
      </c>
      <c r="BJ29" s="66">
        <f t="shared" si="35"/>
        <v>0</v>
      </c>
      <c r="BK29" s="66">
        <f t="shared" si="35"/>
        <v>0</v>
      </c>
      <c r="BL29" s="66">
        <f t="shared" si="35"/>
        <v>0</v>
      </c>
      <c r="BM29" s="66">
        <f t="shared" si="35"/>
        <v>0</v>
      </c>
      <c r="BN29" s="66">
        <f t="shared" si="35"/>
        <v>0</v>
      </c>
      <c r="BO29" s="66">
        <f t="shared" si="35"/>
        <v>26426111</v>
      </c>
      <c r="BP29" s="66">
        <f t="shared" si="35"/>
        <v>0</v>
      </c>
      <c r="BQ29" s="66"/>
      <c r="BR29" s="66"/>
      <c r="BS29" s="66"/>
      <c r="BT29" s="66">
        <f t="shared" si="36"/>
        <v>0</v>
      </c>
      <c r="BU29" s="22">
        <f t="shared" si="10"/>
        <v>0.73573889000000003</v>
      </c>
      <c r="BV29" s="66">
        <f t="shared" si="37"/>
        <v>73573889</v>
      </c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>
        <f>+'[1]MAYO 2016'!$H$723</f>
        <v>73573889</v>
      </c>
      <c r="CL29" s="66"/>
      <c r="CM29" s="66"/>
      <c r="CN29" s="66"/>
      <c r="CO29" s="66"/>
      <c r="CP29" s="66"/>
      <c r="CQ29" s="22">
        <f t="shared" si="12"/>
        <v>0.26426110999999997</v>
      </c>
      <c r="CR29" s="66">
        <f t="shared" si="38"/>
        <v>26426111</v>
      </c>
      <c r="CS29" s="66">
        <f t="shared" si="39"/>
        <v>0</v>
      </c>
      <c r="CT29" s="66">
        <f t="shared" si="39"/>
        <v>0</v>
      </c>
      <c r="CU29" s="66">
        <f t="shared" si="39"/>
        <v>0</v>
      </c>
      <c r="CV29" s="66">
        <f t="shared" si="39"/>
        <v>0</v>
      </c>
      <c r="CW29" s="66">
        <f t="shared" si="39"/>
        <v>0</v>
      </c>
      <c r="CX29" s="66">
        <f t="shared" si="39"/>
        <v>0</v>
      </c>
      <c r="CY29" s="66">
        <f t="shared" si="39"/>
        <v>0</v>
      </c>
      <c r="CZ29" s="66">
        <f t="shared" si="40"/>
        <v>0</v>
      </c>
      <c r="DA29" s="66">
        <f t="shared" si="40"/>
        <v>0</v>
      </c>
      <c r="DB29" s="66">
        <f t="shared" si="40"/>
        <v>0</v>
      </c>
      <c r="DC29" s="66">
        <f t="shared" si="41"/>
        <v>0</v>
      </c>
      <c r="DD29" s="66">
        <f t="shared" si="41"/>
        <v>0</v>
      </c>
      <c r="DE29" s="66">
        <f t="shared" si="41"/>
        <v>0</v>
      </c>
      <c r="DF29" s="66">
        <f t="shared" si="42"/>
        <v>0</v>
      </c>
      <c r="DG29" s="66">
        <f t="shared" si="42"/>
        <v>26426111</v>
      </c>
      <c r="DH29" s="66">
        <f t="shared" si="42"/>
        <v>0</v>
      </c>
      <c r="DI29" s="66"/>
      <c r="DJ29" s="66">
        <f t="shared" si="43"/>
        <v>0</v>
      </c>
      <c r="DK29" s="66">
        <f t="shared" si="43"/>
        <v>0</v>
      </c>
      <c r="DL29" s="66">
        <f t="shared" si="43"/>
        <v>0</v>
      </c>
    </row>
    <row r="30" spans="1:116" ht="22.5" customHeight="1" x14ac:dyDescent="0.25">
      <c r="A30" s="117"/>
      <c r="B30" s="216"/>
      <c r="C30" s="103" t="s">
        <v>260</v>
      </c>
      <c r="D30" s="69" t="s">
        <v>208</v>
      </c>
      <c r="E30" s="82">
        <v>410</v>
      </c>
      <c r="F30" s="67" t="s">
        <v>41</v>
      </c>
      <c r="G30" s="66">
        <f t="shared" si="30"/>
        <v>6000000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>
        <v>6000000</v>
      </c>
      <c r="AC30" s="22">
        <f t="shared" si="1"/>
        <v>0.97954666666666668</v>
      </c>
      <c r="AD30" s="66">
        <f t="shared" si="31"/>
        <v>5877280</v>
      </c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>
        <f>+'[1]MAYO 2016'!$G$742</f>
        <v>5877280</v>
      </c>
      <c r="AY30" s="22">
        <f t="shared" si="3"/>
        <v>2.0453333333333323E-2</v>
      </c>
      <c r="AZ30" s="66">
        <f t="shared" si="32"/>
        <v>122720</v>
      </c>
      <c r="BA30" s="66">
        <f t="shared" si="33"/>
        <v>0</v>
      </c>
      <c r="BB30" s="66">
        <f t="shared" si="34"/>
        <v>0</v>
      </c>
      <c r="BC30" s="66">
        <f t="shared" si="34"/>
        <v>0</v>
      </c>
      <c r="BD30" s="66">
        <f t="shared" si="34"/>
        <v>0</v>
      </c>
      <c r="BE30" s="66">
        <f t="shared" si="35"/>
        <v>0</v>
      </c>
      <c r="BF30" s="66">
        <f t="shared" si="35"/>
        <v>0</v>
      </c>
      <c r="BG30" s="66">
        <f t="shared" si="35"/>
        <v>0</v>
      </c>
      <c r="BH30" s="66">
        <f t="shared" si="35"/>
        <v>0</v>
      </c>
      <c r="BI30" s="66">
        <f t="shared" si="35"/>
        <v>0</v>
      </c>
      <c r="BJ30" s="66">
        <f t="shared" si="35"/>
        <v>0</v>
      </c>
      <c r="BK30" s="66">
        <f t="shared" si="35"/>
        <v>0</v>
      </c>
      <c r="BL30" s="66">
        <f t="shared" si="35"/>
        <v>0</v>
      </c>
      <c r="BM30" s="66">
        <f t="shared" si="35"/>
        <v>0</v>
      </c>
      <c r="BN30" s="66"/>
      <c r="BO30" s="66">
        <f t="shared" si="35"/>
        <v>0</v>
      </c>
      <c r="BP30" s="66">
        <f t="shared" si="35"/>
        <v>0</v>
      </c>
      <c r="BQ30" s="66"/>
      <c r="BR30" s="66"/>
      <c r="BS30" s="66"/>
      <c r="BT30" s="66">
        <f t="shared" si="36"/>
        <v>122720</v>
      </c>
      <c r="BU30" s="22">
        <f t="shared" si="10"/>
        <v>0.97954666666666668</v>
      </c>
      <c r="BV30" s="66">
        <f t="shared" si="37"/>
        <v>5877280</v>
      </c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>
        <f>+'[1]MAYO 2016'!$H$742</f>
        <v>5877280</v>
      </c>
      <c r="CQ30" s="22">
        <f t="shared" si="12"/>
        <v>2.0453333333333323E-2</v>
      </c>
      <c r="CR30" s="66">
        <f t="shared" si="38"/>
        <v>122720</v>
      </c>
      <c r="CS30" s="66">
        <f t="shared" si="39"/>
        <v>0</v>
      </c>
      <c r="CT30" s="66">
        <f t="shared" si="39"/>
        <v>0</v>
      </c>
      <c r="CU30" s="66">
        <f t="shared" si="39"/>
        <v>0</v>
      </c>
      <c r="CV30" s="66">
        <f t="shared" si="39"/>
        <v>0</v>
      </c>
      <c r="CW30" s="66">
        <f t="shared" si="39"/>
        <v>0</v>
      </c>
      <c r="CX30" s="66">
        <f t="shared" si="39"/>
        <v>0</v>
      </c>
      <c r="CY30" s="66">
        <f t="shared" si="39"/>
        <v>0</v>
      </c>
      <c r="CZ30" s="66">
        <f t="shared" si="40"/>
        <v>0</v>
      </c>
      <c r="DA30" s="66">
        <f t="shared" si="40"/>
        <v>0</v>
      </c>
      <c r="DB30" s="66">
        <f t="shared" si="40"/>
        <v>0</v>
      </c>
      <c r="DC30" s="66">
        <f t="shared" si="41"/>
        <v>0</v>
      </c>
      <c r="DD30" s="66">
        <f t="shared" si="41"/>
        <v>0</v>
      </c>
      <c r="DE30" s="66">
        <f t="shared" si="41"/>
        <v>0</v>
      </c>
      <c r="DF30" s="66">
        <f t="shared" si="41"/>
        <v>0</v>
      </c>
      <c r="DG30" s="66">
        <f t="shared" si="41"/>
        <v>0</v>
      </c>
      <c r="DH30" s="66">
        <f t="shared" si="41"/>
        <v>0</v>
      </c>
      <c r="DI30" s="66"/>
      <c r="DJ30" s="66">
        <f t="shared" ref="DJ30:DL45" si="44">Y30-CN30</f>
        <v>0</v>
      </c>
      <c r="DK30" s="66">
        <f t="shared" si="44"/>
        <v>0</v>
      </c>
      <c r="DL30" s="66">
        <f t="shared" si="44"/>
        <v>122720</v>
      </c>
    </row>
    <row r="31" spans="1:116" ht="50.25" customHeight="1" x14ac:dyDescent="0.25">
      <c r="A31" s="117"/>
      <c r="B31" s="216"/>
      <c r="C31" s="103" t="s">
        <v>259</v>
      </c>
      <c r="D31" s="69" t="s">
        <v>258</v>
      </c>
      <c r="E31" s="82">
        <v>410</v>
      </c>
      <c r="F31" s="67" t="s">
        <v>257</v>
      </c>
      <c r="G31" s="66">
        <f t="shared" si="30"/>
        <v>5000000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>
        <v>5000000</v>
      </c>
      <c r="AC31" s="22">
        <f t="shared" si="1"/>
        <v>0.32128479999999998</v>
      </c>
      <c r="AD31" s="66">
        <f t="shared" si="31"/>
        <v>1606424</v>
      </c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>
        <f>+'[3]ABRIL 2016'!$G$646</f>
        <v>1606424</v>
      </c>
      <c r="AY31" s="22">
        <f t="shared" si="3"/>
        <v>0.67871520000000007</v>
      </c>
      <c r="AZ31" s="66">
        <f t="shared" si="32"/>
        <v>3393576</v>
      </c>
      <c r="BA31" s="66">
        <f t="shared" si="33"/>
        <v>0</v>
      </c>
      <c r="BB31" s="66">
        <f t="shared" si="34"/>
        <v>0</v>
      </c>
      <c r="BC31" s="66">
        <f t="shared" si="34"/>
        <v>0</v>
      </c>
      <c r="BD31" s="66">
        <f t="shared" si="34"/>
        <v>0</v>
      </c>
      <c r="BE31" s="66">
        <f t="shared" si="35"/>
        <v>0</v>
      </c>
      <c r="BF31" s="66">
        <f t="shared" si="35"/>
        <v>0</v>
      </c>
      <c r="BG31" s="66">
        <f t="shared" si="35"/>
        <v>0</v>
      </c>
      <c r="BH31" s="66">
        <f t="shared" si="35"/>
        <v>0</v>
      </c>
      <c r="BI31" s="66">
        <f t="shared" si="35"/>
        <v>0</v>
      </c>
      <c r="BJ31" s="66">
        <f t="shared" si="35"/>
        <v>0</v>
      </c>
      <c r="BK31" s="66">
        <f t="shared" si="35"/>
        <v>0</v>
      </c>
      <c r="BL31" s="66">
        <f t="shared" si="35"/>
        <v>0</v>
      </c>
      <c r="BM31" s="66">
        <f t="shared" si="35"/>
        <v>0</v>
      </c>
      <c r="BN31" s="66"/>
      <c r="BO31" s="66">
        <f t="shared" si="35"/>
        <v>0</v>
      </c>
      <c r="BP31" s="66">
        <f t="shared" si="35"/>
        <v>0</v>
      </c>
      <c r="BQ31" s="66"/>
      <c r="BR31" s="66"/>
      <c r="BS31" s="66"/>
      <c r="BT31" s="66">
        <f t="shared" si="36"/>
        <v>3393576</v>
      </c>
      <c r="BU31" s="22">
        <f t="shared" si="10"/>
        <v>0.32128479999999998</v>
      </c>
      <c r="BV31" s="66">
        <f t="shared" si="37"/>
        <v>1606424</v>
      </c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>
        <f>+'[3]ABRIL 2016'!$H$646</f>
        <v>1606424</v>
      </c>
      <c r="CQ31" s="22">
        <f t="shared" si="12"/>
        <v>0.67871520000000007</v>
      </c>
      <c r="CR31" s="66">
        <f t="shared" si="38"/>
        <v>3393576</v>
      </c>
      <c r="CS31" s="66">
        <f t="shared" si="39"/>
        <v>0</v>
      </c>
      <c r="CT31" s="66">
        <f t="shared" si="39"/>
        <v>0</v>
      </c>
      <c r="CU31" s="66">
        <f t="shared" si="39"/>
        <v>0</v>
      </c>
      <c r="CV31" s="66">
        <f t="shared" si="39"/>
        <v>0</v>
      </c>
      <c r="CW31" s="66">
        <f t="shared" si="39"/>
        <v>0</v>
      </c>
      <c r="CX31" s="66">
        <f t="shared" si="39"/>
        <v>0</v>
      </c>
      <c r="CY31" s="66">
        <f t="shared" si="39"/>
        <v>0</v>
      </c>
      <c r="CZ31" s="66">
        <f t="shared" si="40"/>
        <v>0</v>
      </c>
      <c r="DA31" s="66">
        <f t="shared" si="40"/>
        <v>0</v>
      </c>
      <c r="DB31" s="66">
        <f t="shared" si="40"/>
        <v>0</v>
      </c>
      <c r="DC31" s="66">
        <f t="shared" si="41"/>
        <v>0</v>
      </c>
      <c r="DD31" s="66">
        <f t="shared" si="41"/>
        <v>0</v>
      </c>
      <c r="DE31" s="66">
        <f t="shared" si="41"/>
        <v>0</v>
      </c>
      <c r="DF31" s="66">
        <f t="shared" si="41"/>
        <v>0</v>
      </c>
      <c r="DG31" s="66">
        <f t="shared" si="41"/>
        <v>0</v>
      </c>
      <c r="DH31" s="66">
        <f t="shared" si="41"/>
        <v>0</v>
      </c>
      <c r="DI31" s="66"/>
      <c r="DJ31" s="66">
        <f t="shared" si="44"/>
        <v>0</v>
      </c>
      <c r="DK31" s="66">
        <f t="shared" si="44"/>
        <v>0</v>
      </c>
      <c r="DL31" s="66">
        <f t="shared" si="44"/>
        <v>3393576</v>
      </c>
    </row>
    <row r="32" spans="1:116" ht="49.5" customHeight="1" x14ac:dyDescent="0.25">
      <c r="A32" s="117"/>
      <c r="B32" s="217"/>
      <c r="C32" s="103" t="s">
        <v>256</v>
      </c>
      <c r="D32" s="69" t="s">
        <v>255</v>
      </c>
      <c r="E32" s="82">
        <v>410</v>
      </c>
      <c r="F32" s="67" t="s">
        <v>254</v>
      </c>
      <c r="G32" s="66">
        <f t="shared" si="30"/>
        <v>121169156</v>
      </c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>
        <v>110000000</v>
      </c>
      <c r="W32" s="66"/>
      <c r="X32" s="66">
        <v>11169156</v>
      </c>
      <c r="Y32" s="66"/>
      <c r="Z32" s="66"/>
      <c r="AA32" s="66"/>
      <c r="AC32" s="22">
        <f t="shared" si="1"/>
        <v>0.90782178923487755</v>
      </c>
      <c r="AD32" s="66">
        <f t="shared" si="31"/>
        <v>110000000</v>
      </c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>
        <f>+'[4]ENERO 2016'!$Y$308</f>
        <v>110000000</v>
      </c>
      <c r="AT32" s="66"/>
      <c r="AU32" s="66"/>
      <c r="AV32" s="66"/>
      <c r="AW32" s="66"/>
      <c r="AX32" s="66"/>
      <c r="AY32" s="22">
        <f t="shared" si="3"/>
        <v>9.2178210765122448E-2</v>
      </c>
      <c r="AZ32" s="66">
        <f t="shared" si="32"/>
        <v>11169156</v>
      </c>
      <c r="BA32" s="66">
        <f t="shared" si="33"/>
        <v>0</v>
      </c>
      <c r="BB32" s="66">
        <f t="shared" si="34"/>
        <v>0</v>
      </c>
      <c r="BC32" s="66">
        <f t="shared" si="34"/>
        <v>0</v>
      </c>
      <c r="BD32" s="66">
        <f t="shared" si="34"/>
        <v>0</v>
      </c>
      <c r="BE32" s="66">
        <f t="shared" si="35"/>
        <v>0</v>
      </c>
      <c r="BF32" s="66">
        <f t="shared" si="35"/>
        <v>0</v>
      </c>
      <c r="BG32" s="66">
        <f t="shared" si="35"/>
        <v>0</v>
      </c>
      <c r="BH32" s="66">
        <f t="shared" si="35"/>
        <v>0</v>
      </c>
      <c r="BI32" s="66">
        <f t="shared" si="35"/>
        <v>0</v>
      </c>
      <c r="BJ32" s="66">
        <f t="shared" si="35"/>
        <v>0</v>
      </c>
      <c r="BK32" s="66">
        <f t="shared" si="35"/>
        <v>0</v>
      </c>
      <c r="BL32" s="66">
        <f t="shared" si="35"/>
        <v>0</v>
      </c>
      <c r="BM32" s="66">
        <f t="shared" si="35"/>
        <v>0</v>
      </c>
      <c r="BN32" s="66"/>
      <c r="BO32" s="66">
        <f t="shared" si="35"/>
        <v>0</v>
      </c>
      <c r="BP32" s="66">
        <f t="shared" si="35"/>
        <v>0</v>
      </c>
      <c r="BQ32" s="66">
        <f>+X32-AU32</f>
        <v>11169156</v>
      </c>
      <c r="BR32" s="66"/>
      <c r="BS32" s="66"/>
      <c r="BT32" s="66">
        <f t="shared" si="36"/>
        <v>0</v>
      </c>
      <c r="BU32" s="22">
        <f t="shared" si="10"/>
        <v>0.70942239624083869</v>
      </c>
      <c r="BV32" s="66">
        <f t="shared" si="37"/>
        <v>85960113</v>
      </c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>
        <f>+'[1]MAYO 2016'!$H$756</f>
        <v>85960113</v>
      </c>
      <c r="CL32" s="66"/>
      <c r="CM32" s="66"/>
      <c r="CN32" s="66"/>
      <c r="CO32" s="66"/>
      <c r="CP32" s="66"/>
      <c r="CQ32" s="22">
        <f t="shared" si="12"/>
        <v>0.29057760375916131</v>
      </c>
      <c r="CR32" s="66">
        <f t="shared" si="38"/>
        <v>35209043</v>
      </c>
      <c r="CS32" s="66">
        <f t="shared" si="39"/>
        <v>0</v>
      </c>
      <c r="CT32" s="66">
        <f t="shared" si="39"/>
        <v>0</v>
      </c>
      <c r="CU32" s="66">
        <f t="shared" si="39"/>
        <v>0</v>
      </c>
      <c r="CV32" s="66">
        <f t="shared" si="39"/>
        <v>0</v>
      </c>
      <c r="CW32" s="66">
        <f t="shared" si="39"/>
        <v>0</v>
      </c>
      <c r="CX32" s="66">
        <f t="shared" si="39"/>
        <v>0</v>
      </c>
      <c r="CY32" s="66">
        <f t="shared" si="39"/>
        <v>0</v>
      </c>
      <c r="CZ32" s="66">
        <f t="shared" si="40"/>
        <v>0</v>
      </c>
      <c r="DA32" s="66">
        <f t="shared" si="40"/>
        <v>0</v>
      </c>
      <c r="DB32" s="66">
        <f t="shared" si="40"/>
        <v>0</v>
      </c>
      <c r="DC32" s="66">
        <f t="shared" si="41"/>
        <v>0</v>
      </c>
      <c r="DD32" s="66">
        <f t="shared" si="41"/>
        <v>0</v>
      </c>
      <c r="DE32" s="66">
        <f t="shared" si="41"/>
        <v>0</v>
      </c>
      <c r="DF32" s="66">
        <f t="shared" si="41"/>
        <v>0</v>
      </c>
      <c r="DG32" s="66">
        <f t="shared" si="41"/>
        <v>24039887</v>
      </c>
      <c r="DH32" s="66">
        <f t="shared" si="41"/>
        <v>0</v>
      </c>
      <c r="DI32" s="66">
        <f>X32-CM32</f>
        <v>11169156</v>
      </c>
      <c r="DJ32" s="66">
        <f t="shared" si="44"/>
        <v>0</v>
      </c>
      <c r="DK32" s="66">
        <f t="shared" si="44"/>
        <v>0</v>
      </c>
      <c r="DL32" s="66">
        <f t="shared" si="44"/>
        <v>0</v>
      </c>
    </row>
    <row r="33" spans="1:116" ht="39.75" customHeight="1" x14ac:dyDescent="0.25">
      <c r="A33" s="221" t="s">
        <v>218</v>
      </c>
      <c r="B33" s="215" t="s">
        <v>253</v>
      </c>
      <c r="C33" s="103" t="s">
        <v>252</v>
      </c>
      <c r="D33" s="69" t="s">
        <v>251</v>
      </c>
      <c r="E33" s="109">
        <v>410</v>
      </c>
      <c r="F33" s="67" t="s">
        <v>117</v>
      </c>
      <c r="G33" s="66">
        <f t="shared" si="30"/>
        <v>55000000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>
        <v>55000000</v>
      </c>
      <c r="W33" s="66"/>
      <c r="X33" s="66"/>
      <c r="Y33" s="66"/>
      <c r="Z33" s="66"/>
      <c r="AA33" s="66"/>
      <c r="AC33" s="22">
        <f t="shared" si="1"/>
        <v>0.33363594545454545</v>
      </c>
      <c r="AD33" s="66">
        <f t="shared" si="31"/>
        <v>18349977</v>
      </c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>
        <f>+'[1]MAYO 2016'!$Y$791</f>
        <v>18349977</v>
      </c>
      <c r="AT33" s="66"/>
      <c r="AU33" s="66"/>
      <c r="AV33" s="66"/>
      <c r="AW33" s="66"/>
      <c r="AX33" s="66"/>
      <c r="AY33" s="22">
        <f t="shared" si="3"/>
        <v>0.66636405454545455</v>
      </c>
      <c r="AZ33" s="66">
        <f t="shared" si="32"/>
        <v>36650023</v>
      </c>
      <c r="BA33" s="66">
        <f t="shared" si="33"/>
        <v>0</v>
      </c>
      <c r="BB33" s="66">
        <f t="shared" si="34"/>
        <v>0</v>
      </c>
      <c r="BC33" s="66">
        <f t="shared" si="34"/>
        <v>0</v>
      </c>
      <c r="BD33" s="66">
        <f t="shared" si="34"/>
        <v>0</v>
      </c>
      <c r="BE33" s="66">
        <f t="shared" si="35"/>
        <v>0</v>
      </c>
      <c r="BF33" s="66">
        <f t="shared" si="35"/>
        <v>0</v>
      </c>
      <c r="BG33" s="66">
        <f t="shared" si="35"/>
        <v>0</v>
      </c>
      <c r="BH33" s="66">
        <f t="shared" si="35"/>
        <v>0</v>
      </c>
      <c r="BI33" s="66">
        <f t="shared" si="35"/>
        <v>0</v>
      </c>
      <c r="BJ33" s="66">
        <f t="shared" si="35"/>
        <v>0</v>
      </c>
      <c r="BK33" s="66">
        <f t="shared" si="35"/>
        <v>0</v>
      </c>
      <c r="BL33" s="66">
        <f t="shared" si="35"/>
        <v>0</v>
      </c>
      <c r="BM33" s="66">
        <f t="shared" si="35"/>
        <v>0</v>
      </c>
      <c r="BN33" s="66">
        <f>+U33-AR33</f>
        <v>0</v>
      </c>
      <c r="BO33" s="66">
        <f t="shared" si="35"/>
        <v>36650023</v>
      </c>
      <c r="BP33" s="66">
        <f t="shared" si="35"/>
        <v>0</v>
      </c>
      <c r="BQ33" s="66"/>
      <c r="BR33" s="66"/>
      <c r="BS33" s="66"/>
      <c r="BT33" s="66">
        <f t="shared" si="36"/>
        <v>0</v>
      </c>
      <c r="BU33" s="22">
        <f t="shared" si="10"/>
        <v>0.28563496363636365</v>
      </c>
      <c r="BV33" s="66">
        <f t="shared" si="37"/>
        <v>15709923</v>
      </c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>
        <f>+'[1]MAYO 2016'!$H$789</f>
        <v>15709923</v>
      </c>
      <c r="CL33" s="66"/>
      <c r="CM33" s="66"/>
      <c r="CN33" s="66"/>
      <c r="CO33" s="66"/>
      <c r="CP33" s="66"/>
      <c r="CQ33" s="22">
        <f t="shared" si="12"/>
        <v>0.71436503636363635</v>
      </c>
      <c r="CR33" s="66">
        <f t="shared" si="38"/>
        <v>39290077</v>
      </c>
      <c r="CS33" s="66">
        <f t="shared" si="39"/>
        <v>0</v>
      </c>
      <c r="CT33" s="66">
        <f t="shared" si="39"/>
        <v>0</v>
      </c>
      <c r="CU33" s="66">
        <f t="shared" si="39"/>
        <v>0</v>
      </c>
      <c r="CV33" s="66">
        <f t="shared" si="39"/>
        <v>0</v>
      </c>
      <c r="CW33" s="66">
        <f t="shared" si="39"/>
        <v>0</v>
      </c>
      <c r="CX33" s="66">
        <f t="shared" si="39"/>
        <v>0</v>
      </c>
      <c r="CY33" s="66">
        <f t="shared" si="39"/>
        <v>0</v>
      </c>
      <c r="CZ33" s="66">
        <f t="shared" si="40"/>
        <v>0</v>
      </c>
      <c r="DA33" s="66">
        <f t="shared" si="40"/>
        <v>0</v>
      </c>
      <c r="DB33" s="66">
        <f t="shared" si="40"/>
        <v>0</v>
      </c>
      <c r="DC33" s="66">
        <f t="shared" si="41"/>
        <v>0</v>
      </c>
      <c r="DD33" s="66">
        <f t="shared" si="41"/>
        <v>0</v>
      </c>
      <c r="DE33" s="66">
        <f t="shared" si="41"/>
        <v>0</v>
      </c>
      <c r="DF33" s="66">
        <f t="shared" ref="DF33:DH35" si="45">+U33-CJ33</f>
        <v>0</v>
      </c>
      <c r="DG33" s="66">
        <f t="shared" si="45"/>
        <v>39290077</v>
      </c>
      <c r="DH33" s="66">
        <f t="shared" si="45"/>
        <v>0</v>
      </c>
      <c r="DI33" s="66"/>
      <c r="DJ33" s="66">
        <f>+Y33-CN33</f>
        <v>0</v>
      </c>
      <c r="DK33" s="66">
        <f t="shared" si="44"/>
        <v>0</v>
      </c>
      <c r="DL33" s="66">
        <f>+AA33-CP33</f>
        <v>0</v>
      </c>
    </row>
    <row r="34" spans="1:116" ht="39" customHeight="1" x14ac:dyDescent="0.25">
      <c r="A34" s="221"/>
      <c r="B34" s="216"/>
      <c r="C34" s="103" t="s">
        <v>250</v>
      </c>
      <c r="D34" s="69" t="s">
        <v>249</v>
      </c>
      <c r="E34" s="82">
        <v>410</v>
      </c>
      <c r="F34" s="67" t="s">
        <v>117</v>
      </c>
      <c r="G34" s="66">
        <f t="shared" si="30"/>
        <v>50000000</v>
      </c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>
        <v>50000000</v>
      </c>
      <c r="W34" s="66"/>
      <c r="X34" s="66"/>
      <c r="Y34" s="66"/>
      <c r="Z34" s="66"/>
      <c r="AA34" s="66"/>
      <c r="AC34" s="22">
        <f t="shared" si="1"/>
        <v>0.10078544</v>
      </c>
      <c r="AD34" s="66">
        <f t="shared" si="31"/>
        <v>5039272</v>
      </c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>
        <f>+'[1]MAYO 2016'!$Y$810</f>
        <v>5039272</v>
      </c>
      <c r="AT34" s="66"/>
      <c r="AU34" s="66"/>
      <c r="AV34" s="66"/>
      <c r="AW34" s="66"/>
      <c r="AX34" s="66"/>
      <c r="AY34" s="22">
        <f t="shared" si="3"/>
        <v>0.89921456</v>
      </c>
      <c r="AZ34" s="66">
        <f t="shared" si="32"/>
        <v>44960728</v>
      </c>
      <c r="BA34" s="66">
        <f t="shared" si="33"/>
        <v>0</v>
      </c>
      <c r="BB34" s="66">
        <f t="shared" si="34"/>
        <v>0</v>
      </c>
      <c r="BC34" s="66">
        <f t="shared" si="34"/>
        <v>0</v>
      </c>
      <c r="BD34" s="66">
        <f t="shared" si="34"/>
        <v>0</v>
      </c>
      <c r="BE34" s="66">
        <f t="shared" si="35"/>
        <v>0</v>
      </c>
      <c r="BF34" s="66">
        <f t="shared" si="35"/>
        <v>0</v>
      </c>
      <c r="BG34" s="66">
        <f t="shared" si="35"/>
        <v>0</v>
      </c>
      <c r="BH34" s="66">
        <f t="shared" si="35"/>
        <v>0</v>
      </c>
      <c r="BI34" s="66">
        <f t="shared" si="35"/>
        <v>0</v>
      </c>
      <c r="BJ34" s="66">
        <f t="shared" si="35"/>
        <v>0</v>
      </c>
      <c r="BK34" s="66">
        <f t="shared" si="35"/>
        <v>0</v>
      </c>
      <c r="BL34" s="66">
        <f t="shared" si="35"/>
        <v>0</v>
      </c>
      <c r="BM34" s="66">
        <f t="shared" si="35"/>
        <v>0</v>
      </c>
      <c r="BN34" s="66">
        <f>+U34-AR34</f>
        <v>0</v>
      </c>
      <c r="BO34" s="66">
        <f t="shared" si="35"/>
        <v>44960728</v>
      </c>
      <c r="BP34" s="66">
        <f t="shared" si="35"/>
        <v>0</v>
      </c>
      <c r="BQ34" s="66"/>
      <c r="BR34" s="66"/>
      <c r="BS34" s="66"/>
      <c r="BT34" s="66">
        <f t="shared" si="36"/>
        <v>0</v>
      </c>
      <c r="BU34" s="22">
        <f t="shared" si="10"/>
        <v>8.1742880000000004E-2</v>
      </c>
      <c r="BV34" s="66">
        <f t="shared" si="37"/>
        <v>4087144</v>
      </c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>
        <f>+'[1]MAYO 2016'!$H$808</f>
        <v>4087144</v>
      </c>
      <c r="CL34" s="66"/>
      <c r="CM34" s="66"/>
      <c r="CN34" s="66"/>
      <c r="CO34" s="66"/>
      <c r="CP34" s="66"/>
      <c r="CQ34" s="22">
        <f t="shared" si="12"/>
        <v>0.91825712000000004</v>
      </c>
      <c r="CR34" s="66">
        <f t="shared" si="38"/>
        <v>45912856</v>
      </c>
      <c r="CS34" s="66">
        <f t="shared" si="39"/>
        <v>0</v>
      </c>
      <c r="CT34" s="66">
        <f t="shared" si="39"/>
        <v>0</v>
      </c>
      <c r="CU34" s="66">
        <f t="shared" si="39"/>
        <v>0</v>
      </c>
      <c r="CV34" s="66">
        <f t="shared" si="39"/>
        <v>0</v>
      </c>
      <c r="CW34" s="66">
        <f t="shared" si="39"/>
        <v>0</v>
      </c>
      <c r="CX34" s="66">
        <f t="shared" si="39"/>
        <v>0</v>
      </c>
      <c r="CY34" s="66">
        <f t="shared" si="39"/>
        <v>0</v>
      </c>
      <c r="CZ34" s="66">
        <f t="shared" si="40"/>
        <v>0</v>
      </c>
      <c r="DA34" s="66">
        <f t="shared" si="40"/>
        <v>0</v>
      </c>
      <c r="DB34" s="66">
        <f t="shared" si="40"/>
        <v>0</v>
      </c>
      <c r="DC34" s="66">
        <f t="shared" si="41"/>
        <v>0</v>
      </c>
      <c r="DD34" s="66">
        <f t="shared" si="41"/>
        <v>0</v>
      </c>
      <c r="DE34" s="66">
        <f t="shared" si="41"/>
        <v>0</v>
      </c>
      <c r="DF34" s="66">
        <f t="shared" si="45"/>
        <v>0</v>
      </c>
      <c r="DG34" s="66">
        <f t="shared" si="45"/>
        <v>45912856</v>
      </c>
      <c r="DH34" s="66">
        <f t="shared" si="45"/>
        <v>0</v>
      </c>
      <c r="DI34" s="66"/>
      <c r="DJ34" s="66">
        <f>+Y34-CN34</f>
        <v>0</v>
      </c>
      <c r="DK34" s="66">
        <f t="shared" si="44"/>
        <v>0</v>
      </c>
      <c r="DL34" s="66">
        <f>+AA34-CP34</f>
        <v>0</v>
      </c>
    </row>
    <row r="35" spans="1:116" ht="35.25" customHeight="1" x14ac:dyDescent="0.25">
      <c r="A35" s="221"/>
      <c r="B35" s="216"/>
      <c r="C35" s="103" t="s">
        <v>248</v>
      </c>
      <c r="D35" s="69" t="s">
        <v>247</v>
      </c>
      <c r="E35" s="82">
        <v>410</v>
      </c>
      <c r="F35" s="67" t="s">
        <v>117</v>
      </c>
      <c r="G35" s="66">
        <f t="shared" si="30"/>
        <v>40000000</v>
      </c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>
        <v>40000000</v>
      </c>
      <c r="W35" s="66"/>
      <c r="X35" s="66"/>
      <c r="Y35" s="66"/>
      <c r="Z35" s="66"/>
      <c r="AA35" s="66"/>
      <c r="AC35" s="22">
        <f t="shared" si="1"/>
        <v>1</v>
      </c>
      <c r="AD35" s="66">
        <f t="shared" si="31"/>
        <v>40000000</v>
      </c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>
        <v>40000000</v>
      </c>
      <c r="AT35" s="66"/>
      <c r="AU35" s="66"/>
      <c r="AV35" s="66"/>
      <c r="AW35" s="66"/>
      <c r="AX35" s="66"/>
      <c r="AY35" s="22">
        <f t="shared" si="3"/>
        <v>0</v>
      </c>
      <c r="AZ35" s="66">
        <f t="shared" si="32"/>
        <v>0</v>
      </c>
      <c r="BA35" s="66">
        <f t="shared" si="33"/>
        <v>0</v>
      </c>
      <c r="BB35" s="66">
        <f t="shared" si="34"/>
        <v>0</v>
      </c>
      <c r="BC35" s="66">
        <f t="shared" si="34"/>
        <v>0</v>
      </c>
      <c r="BD35" s="66">
        <f t="shared" si="34"/>
        <v>0</v>
      </c>
      <c r="BE35" s="66">
        <f t="shared" si="35"/>
        <v>0</v>
      </c>
      <c r="BF35" s="66">
        <f t="shared" si="35"/>
        <v>0</v>
      </c>
      <c r="BG35" s="66">
        <f t="shared" si="35"/>
        <v>0</v>
      </c>
      <c r="BH35" s="66">
        <f t="shared" si="35"/>
        <v>0</v>
      </c>
      <c r="BI35" s="66">
        <f t="shared" si="35"/>
        <v>0</v>
      </c>
      <c r="BJ35" s="66">
        <f t="shared" si="35"/>
        <v>0</v>
      </c>
      <c r="BK35" s="66">
        <f t="shared" si="35"/>
        <v>0</v>
      </c>
      <c r="BL35" s="66">
        <f t="shared" si="35"/>
        <v>0</v>
      </c>
      <c r="BM35" s="66">
        <f t="shared" si="35"/>
        <v>0</v>
      </c>
      <c r="BN35" s="66">
        <f>+U35-AR35</f>
        <v>0</v>
      </c>
      <c r="BO35" s="66">
        <f t="shared" si="35"/>
        <v>0</v>
      </c>
      <c r="BP35" s="66">
        <f t="shared" si="35"/>
        <v>0</v>
      </c>
      <c r="BQ35" s="66"/>
      <c r="BR35" s="66"/>
      <c r="BS35" s="66"/>
      <c r="BT35" s="66">
        <f t="shared" si="36"/>
        <v>0</v>
      </c>
      <c r="BU35" s="22">
        <f t="shared" si="10"/>
        <v>0.72390849999999995</v>
      </c>
      <c r="BV35" s="66">
        <f t="shared" si="37"/>
        <v>28956340</v>
      </c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>
        <f>+'[2]MARZO 2016 ULTIMO'!$H$552</f>
        <v>28956340</v>
      </c>
      <c r="CL35" s="66"/>
      <c r="CM35" s="66"/>
      <c r="CN35" s="66"/>
      <c r="CO35" s="66"/>
      <c r="CP35" s="66"/>
      <c r="CQ35" s="22">
        <f t="shared" si="12"/>
        <v>0.27609150000000005</v>
      </c>
      <c r="CR35" s="66">
        <f t="shared" si="38"/>
        <v>11043660</v>
      </c>
      <c r="CS35" s="66">
        <f t="shared" si="39"/>
        <v>0</v>
      </c>
      <c r="CT35" s="66">
        <f t="shared" si="39"/>
        <v>0</v>
      </c>
      <c r="CU35" s="66">
        <f t="shared" si="39"/>
        <v>0</v>
      </c>
      <c r="CV35" s="66">
        <f t="shared" si="39"/>
        <v>0</v>
      </c>
      <c r="CW35" s="66">
        <f t="shared" si="39"/>
        <v>0</v>
      </c>
      <c r="CX35" s="66">
        <f t="shared" si="39"/>
        <v>0</v>
      </c>
      <c r="CY35" s="66">
        <f t="shared" si="39"/>
        <v>0</v>
      </c>
      <c r="CZ35" s="66">
        <f t="shared" si="40"/>
        <v>0</v>
      </c>
      <c r="DA35" s="66">
        <f t="shared" si="40"/>
        <v>0</v>
      </c>
      <c r="DB35" s="66">
        <f t="shared" si="40"/>
        <v>0</v>
      </c>
      <c r="DC35" s="66">
        <f t="shared" si="41"/>
        <v>0</v>
      </c>
      <c r="DD35" s="66">
        <f t="shared" si="41"/>
        <v>0</v>
      </c>
      <c r="DE35" s="66">
        <f t="shared" si="41"/>
        <v>0</v>
      </c>
      <c r="DF35" s="66">
        <f t="shared" si="45"/>
        <v>0</v>
      </c>
      <c r="DG35" s="66">
        <f t="shared" si="45"/>
        <v>11043660</v>
      </c>
      <c r="DH35" s="66">
        <f t="shared" si="45"/>
        <v>0</v>
      </c>
      <c r="DI35" s="66"/>
      <c r="DJ35" s="66">
        <f>+Y35-CN35</f>
        <v>0</v>
      </c>
      <c r="DK35" s="66">
        <f t="shared" si="44"/>
        <v>0</v>
      </c>
      <c r="DL35" s="66">
        <f>+AA35-CP35</f>
        <v>0</v>
      </c>
    </row>
    <row r="36" spans="1:116" ht="36.75" customHeight="1" x14ac:dyDescent="0.25">
      <c r="A36" s="221"/>
      <c r="B36" s="217"/>
      <c r="C36" s="103" t="s">
        <v>246</v>
      </c>
      <c r="D36" s="69" t="s">
        <v>245</v>
      </c>
      <c r="E36" s="82">
        <v>410</v>
      </c>
      <c r="F36" s="67" t="s">
        <v>117</v>
      </c>
      <c r="G36" s="66">
        <f t="shared" si="30"/>
        <v>105000000</v>
      </c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>
        <v>105000000</v>
      </c>
      <c r="W36" s="66"/>
      <c r="X36" s="66"/>
      <c r="Y36" s="66"/>
      <c r="Z36" s="66"/>
      <c r="AA36" s="66"/>
      <c r="AC36" s="22">
        <f t="shared" si="1"/>
        <v>0.92484571428571427</v>
      </c>
      <c r="AD36" s="66">
        <f t="shared" si="31"/>
        <v>97108800</v>
      </c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>
        <f>+'[3]ABRIL 2016'!$Y$701</f>
        <v>97108800</v>
      </c>
      <c r="AT36" s="66"/>
      <c r="AU36" s="66"/>
      <c r="AV36" s="66"/>
      <c r="AW36" s="66"/>
      <c r="AX36" s="66"/>
      <c r="AY36" s="22">
        <f t="shared" si="3"/>
        <v>7.5154285714285729E-2</v>
      </c>
      <c r="AZ36" s="66">
        <f t="shared" si="32"/>
        <v>7891200</v>
      </c>
      <c r="BA36" s="66">
        <f t="shared" si="33"/>
        <v>0</v>
      </c>
      <c r="BB36" s="66">
        <f t="shared" si="34"/>
        <v>0</v>
      </c>
      <c r="BC36" s="66">
        <f t="shared" si="34"/>
        <v>0</v>
      </c>
      <c r="BD36" s="66">
        <f t="shared" si="34"/>
        <v>0</v>
      </c>
      <c r="BE36" s="66">
        <f t="shared" si="34"/>
        <v>0</v>
      </c>
      <c r="BF36" s="66">
        <f t="shared" si="34"/>
        <v>0</v>
      </c>
      <c r="BG36" s="66">
        <f t="shared" si="34"/>
        <v>0</v>
      </c>
      <c r="BH36" s="66">
        <f t="shared" si="34"/>
        <v>0</v>
      </c>
      <c r="BI36" s="66">
        <f t="shared" si="34"/>
        <v>0</v>
      </c>
      <c r="BJ36" s="66">
        <f t="shared" si="34"/>
        <v>0</v>
      </c>
      <c r="BK36" s="66">
        <f t="shared" si="34"/>
        <v>0</v>
      </c>
      <c r="BL36" s="66">
        <f t="shared" si="34"/>
        <v>0</v>
      </c>
      <c r="BM36" s="66">
        <f t="shared" si="34"/>
        <v>0</v>
      </c>
      <c r="BN36" s="66">
        <f t="shared" si="34"/>
        <v>0</v>
      </c>
      <c r="BO36" s="66">
        <f t="shared" si="34"/>
        <v>7891200</v>
      </c>
      <c r="BP36" s="66">
        <f t="shared" si="34"/>
        <v>0</v>
      </c>
      <c r="BQ36" s="66"/>
      <c r="BR36" s="66">
        <f>Y36-AV36</f>
        <v>0</v>
      </c>
      <c r="BS36" s="66">
        <f>Z36-AW36</f>
        <v>0</v>
      </c>
      <c r="BT36" s="66">
        <f>AA36-AX36</f>
        <v>0</v>
      </c>
      <c r="BU36" s="22">
        <f t="shared" si="10"/>
        <v>0.92484571428571427</v>
      </c>
      <c r="BV36" s="66">
        <f t="shared" si="37"/>
        <v>97108800</v>
      </c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>
        <f>+'[3]ABRIL 2016'!$Y$701</f>
        <v>97108800</v>
      </c>
      <c r="CL36" s="66"/>
      <c r="CM36" s="66"/>
      <c r="CN36" s="66"/>
      <c r="CO36" s="66"/>
      <c r="CP36" s="66"/>
      <c r="CQ36" s="22">
        <f t="shared" si="12"/>
        <v>7.5154285714285729E-2</v>
      </c>
      <c r="CR36" s="66">
        <f t="shared" si="38"/>
        <v>7891200</v>
      </c>
      <c r="CS36" s="66">
        <f t="shared" si="39"/>
        <v>0</v>
      </c>
      <c r="CT36" s="66">
        <f t="shared" si="39"/>
        <v>0</v>
      </c>
      <c r="CU36" s="66">
        <f t="shared" si="39"/>
        <v>0</v>
      </c>
      <c r="CV36" s="66">
        <f t="shared" si="39"/>
        <v>0</v>
      </c>
      <c r="CW36" s="66">
        <f t="shared" si="39"/>
        <v>0</v>
      </c>
      <c r="CX36" s="66">
        <f t="shared" si="39"/>
        <v>0</v>
      </c>
      <c r="CY36" s="66">
        <f t="shared" si="39"/>
        <v>0</v>
      </c>
      <c r="CZ36" s="66">
        <f>O36-CD36</f>
        <v>0</v>
      </c>
      <c r="DA36" s="66">
        <f>P36-CE36</f>
        <v>0</v>
      </c>
      <c r="DB36" s="66">
        <f>Q36-CF36</f>
        <v>0</v>
      </c>
      <c r="DC36" s="66">
        <f t="shared" si="41"/>
        <v>0</v>
      </c>
      <c r="DD36" s="66">
        <f t="shared" si="41"/>
        <v>0</v>
      </c>
      <c r="DE36" s="66">
        <f t="shared" si="41"/>
        <v>0</v>
      </c>
      <c r="DF36" s="66">
        <f>U36-CJ36</f>
        <v>0</v>
      </c>
      <c r="DG36" s="66">
        <f>V36-CK36</f>
        <v>7891200</v>
      </c>
      <c r="DH36" s="66">
        <f>W36-CL36</f>
        <v>0</v>
      </c>
      <c r="DI36" s="66"/>
      <c r="DJ36" s="66">
        <f>Y36-CN36</f>
        <v>0</v>
      </c>
      <c r="DK36" s="66">
        <f t="shared" si="44"/>
        <v>0</v>
      </c>
      <c r="DL36" s="66">
        <f>AA36-CP36</f>
        <v>0</v>
      </c>
    </row>
    <row r="37" spans="1:116" ht="35.25" customHeight="1" x14ac:dyDescent="0.25">
      <c r="A37" s="221"/>
      <c r="B37" s="215" t="s">
        <v>244</v>
      </c>
      <c r="C37" s="103" t="s">
        <v>243</v>
      </c>
      <c r="D37" s="69" t="s">
        <v>242</v>
      </c>
      <c r="E37" s="82">
        <v>410</v>
      </c>
      <c r="F37" s="67" t="s">
        <v>117</v>
      </c>
      <c r="G37" s="66">
        <f t="shared" si="30"/>
        <v>280000000</v>
      </c>
      <c r="H37" s="115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>
        <v>280000000</v>
      </c>
      <c r="U37" s="66"/>
      <c r="V37" s="66"/>
      <c r="W37" s="66"/>
      <c r="X37" s="66"/>
      <c r="Y37" s="66"/>
      <c r="Z37" s="66"/>
      <c r="AA37" s="66"/>
      <c r="AC37" s="22">
        <f t="shared" si="1"/>
        <v>0.40123745714285713</v>
      </c>
      <c r="AD37" s="66">
        <f t="shared" si="31"/>
        <v>112346488</v>
      </c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>
        <f>+'[1]MAYO 2016'!$W$855</f>
        <v>112346488</v>
      </c>
      <c r="AR37" s="66"/>
      <c r="AS37" s="66"/>
      <c r="AT37" s="66"/>
      <c r="AU37" s="66"/>
      <c r="AV37" s="66"/>
      <c r="AW37" s="66"/>
      <c r="AX37" s="66"/>
      <c r="AY37" s="22">
        <f t="shared" si="3"/>
        <v>0.59876254285714281</v>
      </c>
      <c r="AZ37" s="66">
        <f t="shared" si="32"/>
        <v>167653512</v>
      </c>
      <c r="BA37" s="66">
        <f t="shared" si="33"/>
        <v>0</v>
      </c>
      <c r="BB37" s="66">
        <f t="shared" si="34"/>
        <v>0</v>
      </c>
      <c r="BC37" s="66">
        <f t="shared" si="34"/>
        <v>0</v>
      </c>
      <c r="BD37" s="66">
        <f t="shared" si="34"/>
        <v>0</v>
      </c>
      <c r="BE37" s="66">
        <f t="shared" ref="BE37:BP52" si="46">+L37-AI37</f>
        <v>0</v>
      </c>
      <c r="BF37" s="66">
        <f t="shared" si="46"/>
        <v>0</v>
      </c>
      <c r="BG37" s="66">
        <f t="shared" si="46"/>
        <v>0</v>
      </c>
      <c r="BH37" s="66">
        <f t="shared" si="46"/>
        <v>0</v>
      </c>
      <c r="BI37" s="66">
        <f t="shared" si="46"/>
        <v>0</v>
      </c>
      <c r="BJ37" s="66">
        <f t="shared" si="46"/>
        <v>0</v>
      </c>
      <c r="BK37" s="66">
        <f t="shared" si="46"/>
        <v>0</v>
      </c>
      <c r="BL37" s="66">
        <f t="shared" si="46"/>
        <v>0</v>
      </c>
      <c r="BM37" s="66">
        <f t="shared" si="46"/>
        <v>167653512</v>
      </c>
      <c r="BN37" s="66">
        <f t="shared" si="46"/>
        <v>0</v>
      </c>
      <c r="BO37" s="66">
        <f t="shared" si="46"/>
        <v>0</v>
      </c>
      <c r="BP37" s="66">
        <f t="shared" si="46"/>
        <v>0</v>
      </c>
      <c r="BQ37" s="66"/>
      <c r="BR37" s="66"/>
      <c r="BS37" s="66">
        <f t="shared" ref="BS37:BS57" si="47">Z37-AW37</f>
        <v>0</v>
      </c>
      <c r="BT37" s="66">
        <f t="shared" ref="BT37:BT57" si="48">+AA37-AX37</f>
        <v>0</v>
      </c>
      <c r="BU37" s="22">
        <f t="shared" si="10"/>
        <v>0.36409459999999999</v>
      </c>
      <c r="BV37" s="66">
        <f t="shared" si="37"/>
        <v>101946488</v>
      </c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>
        <f>+'[1]MAYO 2016'!$H$853</f>
        <v>101946488</v>
      </c>
      <c r="CJ37" s="66"/>
      <c r="CK37" s="66"/>
      <c r="CL37" s="66"/>
      <c r="CM37" s="66"/>
      <c r="CN37" s="66"/>
      <c r="CO37" s="66"/>
      <c r="CP37" s="66"/>
      <c r="CQ37" s="22">
        <f t="shared" si="12"/>
        <v>0.63590539999999995</v>
      </c>
      <c r="CR37" s="66">
        <f t="shared" si="38"/>
        <v>178053512</v>
      </c>
      <c r="CS37" s="66">
        <f t="shared" si="39"/>
        <v>0</v>
      </c>
      <c r="CT37" s="66">
        <f t="shared" si="39"/>
        <v>0</v>
      </c>
      <c r="CU37" s="66">
        <f t="shared" si="39"/>
        <v>0</v>
      </c>
      <c r="CV37" s="66">
        <f t="shared" si="39"/>
        <v>0</v>
      </c>
      <c r="CW37" s="66">
        <f t="shared" si="39"/>
        <v>0</v>
      </c>
      <c r="CX37" s="66">
        <f t="shared" si="39"/>
        <v>0</v>
      </c>
      <c r="CY37" s="66">
        <f t="shared" si="39"/>
        <v>0</v>
      </c>
      <c r="CZ37" s="66">
        <f t="shared" ref="CZ37:DE48" si="49">+O37-CD37</f>
        <v>0</v>
      </c>
      <c r="DA37" s="66">
        <f t="shared" si="49"/>
        <v>0</v>
      </c>
      <c r="DB37" s="66">
        <f t="shared" si="49"/>
        <v>0</v>
      </c>
      <c r="DC37" s="66">
        <f t="shared" si="41"/>
        <v>0</v>
      </c>
      <c r="DD37" s="66">
        <f t="shared" si="41"/>
        <v>0</v>
      </c>
      <c r="DE37" s="66">
        <f t="shared" si="41"/>
        <v>178053512</v>
      </c>
      <c r="DF37" s="66">
        <f t="shared" ref="DF37:DH48" si="50">+U37-CJ37</f>
        <v>0</v>
      </c>
      <c r="DG37" s="66">
        <f t="shared" si="50"/>
        <v>0</v>
      </c>
      <c r="DH37" s="66">
        <f t="shared" si="50"/>
        <v>0</v>
      </c>
      <c r="DI37" s="66"/>
      <c r="DJ37" s="66">
        <f t="shared" ref="DJ37:DJ48" si="51">+Y37-CN37</f>
        <v>0</v>
      </c>
      <c r="DK37" s="66">
        <f t="shared" si="44"/>
        <v>0</v>
      </c>
      <c r="DL37" s="66">
        <f t="shared" ref="DL37:DL48" si="52">+AA37-CP37</f>
        <v>0</v>
      </c>
    </row>
    <row r="38" spans="1:116" ht="45.75" customHeight="1" x14ac:dyDescent="0.25">
      <c r="A38" s="221"/>
      <c r="B38" s="216"/>
      <c r="C38" s="103" t="s">
        <v>241</v>
      </c>
      <c r="D38" s="69" t="s">
        <v>240</v>
      </c>
      <c r="E38" s="82">
        <v>410</v>
      </c>
      <c r="F38" s="67" t="s">
        <v>239</v>
      </c>
      <c r="G38" s="66">
        <f t="shared" si="30"/>
        <v>193627198</v>
      </c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>
        <v>7696735</v>
      </c>
      <c r="U38" s="66"/>
      <c r="V38" s="66">
        <v>147930463</v>
      </c>
      <c r="W38" s="66"/>
      <c r="X38" s="66"/>
      <c r="Y38" s="66"/>
      <c r="Z38" s="74"/>
      <c r="AA38" s="74">
        <f>35000000+3000000</f>
        <v>38000000</v>
      </c>
      <c r="AC38" s="22">
        <f t="shared" si="1"/>
        <v>0.23873726148740737</v>
      </c>
      <c r="AD38" s="66">
        <f t="shared" si="31"/>
        <v>46226027</v>
      </c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>
        <f>+'[2]MARZO 2016 ULTIMO'!$W$607</f>
        <v>7696735</v>
      </c>
      <c r="AR38" s="66"/>
      <c r="AS38" s="66">
        <f>+'[1]MAYO 2016'!$Y$900</f>
        <v>26494461</v>
      </c>
      <c r="AT38" s="66"/>
      <c r="AU38" s="66"/>
      <c r="AV38" s="66"/>
      <c r="AW38" s="66"/>
      <c r="AX38" s="66">
        <f>+'[1]MAYO 2016'!$AG$900</f>
        <v>12034831</v>
      </c>
      <c r="AY38" s="22">
        <f t="shared" si="3"/>
        <v>0.76126273851259263</v>
      </c>
      <c r="AZ38" s="66">
        <f t="shared" si="32"/>
        <v>147401171</v>
      </c>
      <c r="BA38" s="66">
        <f t="shared" si="33"/>
        <v>0</v>
      </c>
      <c r="BB38" s="66">
        <f t="shared" si="34"/>
        <v>0</v>
      </c>
      <c r="BC38" s="66">
        <f t="shared" si="34"/>
        <v>0</v>
      </c>
      <c r="BD38" s="66">
        <f t="shared" si="34"/>
        <v>0</v>
      </c>
      <c r="BE38" s="66">
        <f t="shared" si="46"/>
        <v>0</v>
      </c>
      <c r="BF38" s="66">
        <f t="shared" si="46"/>
        <v>0</v>
      </c>
      <c r="BG38" s="66">
        <f t="shared" si="46"/>
        <v>0</v>
      </c>
      <c r="BH38" s="66">
        <f t="shared" si="46"/>
        <v>0</v>
      </c>
      <c r="BI38" s="66">
        <f t="shared" si="46"/>
        <v>0</v>
      </c>
      <c r="BJ38" s="66">
        <f t="shared" si="46"/>
        <v>0</v>
      </c>
      <c r="BK38" s="66">
        <f t="shared" si="46"/>
        <v>0</v>
      </c>
      <c r="BL38" s="66">
        <f t="shared" si="46"/>
        <v>0</v>
      </c>
      <c r="BM38" s="66">
        <f t="shared" si="46"/>
        <v>0</v>
      </c>
      <c r="BN38" s="66">
        <f t="shared" si="46"/>
        <v>0</v>
      </c>
      <c r="BO38" s="66">
        <f t="shared" si="46"/>
        <v>121436002</v>
      </c>
      <c r="BP38" s="66">
        <f t="shared" si="46"/>
        <v>0</v>
      </c>
      <c r="BQ38" s="66"/>
      <c r="BR38" s="66"/>
      <c r="BS38" s="66">
        <f t="shared" si="47"/>
        <v>0</v>
      </c>
      <c r="BT38" s="66">
        <f t="shared" si="48"/>
        <v>25965169</v>
      </c>
      <c r="BU38" s="22">
        <f t="shared" si="10"/>
        <v>0.21000602405040225</v>
      </c>
      <c r="BV38" s="66">
        <f t="shared" si="37"/>
        <v>40662878</v>
      </c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>
        <f>+'[1]MAYO 2016'!$H$901+'[1]MAYO 2016'!$H$904+'[1]MAYO 2016'!$H$906+'[1]MAYO 2016'!$W$908</f>
        <v>7654735</v>
      </c>
      <c r="CJ38" s="66"/>
      <c r="CK38" s="66">
        <f>+'[1]MAYO 2016'!$Y$908+'[1]MAYO 2016'!$H$910+'[1]MAYO 2016'!$H$912+'[1]MAYO 2016'!$H$913+'[1]MAYO 2016'!$H$914+'[1]MAYO 2016'!$H$917+'[1]MAYO 2016'!$H$920+'[1]MAYO 2016'!$H$922</f>
        <v>20973312</v>
      </c>
      <c r="CL38" s="66"/>
      <c r="CM38" s="66"/>
      <c r="CN38" s="66"/>
      <c r="CO38" s="66"/>
      <c r="CP38" s="66">
        <f>+'[1]MAYO 2016'!$H$903+'[1]MAYO 2016'!$H$916+'[1]MAYO 2016'!$H$918+'[1]MAYO 2016'!$H$919+'[1]MAYO 2016'!$H$921+'[1]MAYO 2016'!$H$925</f>
        <v>12034831</v>
      </c>
      <c r="CQ38" s="22">
        <f t="shared" si="12"/>
        <v>0.78999397594959775</v>
      </c>
      <c r="CR38" s="66">
        <f t="shared" si="38"/>
        <v>152964320</v>
      </c>
      <c r="CS38" s="66">
        <f t="shared" si="39"/>
        <v>0</v>
      </c>
      <c r="CT38" s="66">
        <f t="shared" si="39"/>
        <v>0</v>
      </c>
      <c r="CU38" s="66">
        <f t="shared" si="39"/>
        <v>0</v>
      </c>
      <c r="CV38" s="66">
        <f t="shared" si="39"/>
        <v>0</v>
      </c>
      <c r="CW38" s="66">
        <f t="shared" si="39"/>
        <v>0</v>
      </c>
      <c r="CX38" s="66">
        <f t="shared" si="39"/>
        <v>0</v>
      </c>
      <c r="CY38" s="66">
        <f t="shared" si="39"/>
        <v>0</v>
      </c>
      <c r="CZ38" s="66">
        <f t="shared" si="49"/>
        <v>0</v>
      </c>
      <c r="DA38" s="66">
        <f t="shared" si="49"/>
        <v>0</v>
      </c>
      <c r="DB38" s="66">
        <f t="shared" si="49"/>
        <v>0</v>
      </c>
      <c r="DC38" s="66">
        <f t="shared" si="41"/>
        <v>0</v>
      </c>
      <c r="DD38" s="66">
        <f t="shared" si="41"/>
        <v>0</v>
      </c>
      <c r="DE38" s="66">
        <f t="shared" si="41"/>
        <v>42000</v>
      </c>
      <c r="DF38" s="66">
        <f t="shared" si="50"/>
        <v>0</v>
      </c>
      <c r="DG38" s="66">
        <f t="shared" si="50"/>
        <v>126957151</v>
      </c>
      <c r="DH38" s="66">
        <f t="shared" si="50"/>
        <v>0</v>
      </c>
      <c r="DI38" s="66"/>
      <c r="DJ38" s="66">
        <f t="shared" si="51"/>
        <v>0</v>
      </c>
      <c r="DK38" s="66">
        <f t="shared" si="44"/>
        <v>0</v>
      </c>
      <c r="DL38" s="66">
        <f t="shared" si="52"/>
        <v>25965169</v>
      </c>
    </row>
    <row r="39" spans="1:116" ht="44.25" customHeight="1" x14ac:dyDescent="0.25">
      <c r="A39" s="221"/>
      <c r="B39" s="216"/>
      <c r="C39" s="103" t="s">
        <v>238</v>
      </c>
      <c r="D39" s="69" t="s">
        <v>237</v>
      </c>
      <c r="E39" s="82">
        <v>410</v>
      </c>
      <c r="F39" s="67" t="s">
        <v>117</v>
      </c>
      <c r="G39" s="66">
        <f t="shared" si="30"/>
        <v>200000000</v>
      </c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>
        <v>100000000</v>
      </c>
      <c r="U39" s="66"/>
      <c r="V39" s="66"/>
      <c r="W39" s="66"/>
      <c r="X39" s="66"/>
      <c r="Y39" s="66"/>
      <c r="Z39" s="74">
        <f>62258164+37741836</f>
        <v>100000000</v>
      </c>
      <c r="AA39" s="74"/>
      <c r="AC39" s="22">
        <f t="shared" si="1"/>
        <v>0.5</v>
      </c>
      <c r="AD39" s="66">
        <f t="shared" si="31"/>
        <v>100000000</v>
      </c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>
        <f>+'[4]ENERO 2016'!$W$352</f>
        <v>100000000</v>
      </c>
      <c r="AR39" s="66"/>
      <c r="AS39" s="66"/>
      <c r="AT39" s="66"/>
      <c r="AU39" s="66"/>
      <c r="AV39" s="66"/>
      <c r="AW39" s="66"/>
      <c r="AX39" s="66"/>
      <c r="AY39" s="22">
        <f t="shared" si="3"/>
        <v>0.5</v>
      </c>
      <c r="AZ39" s="66">
        <f t="shared" si="32"/>
        <v>100000000</v>
      </c>
      <c r="BA39" s="66">
        <f t="shared" si="33"/>
        <v>0</v>
      </c>
      <c r="BB39" s="66">
        <f t="shared" si="34"/>
        <v>0</v>
      </c>
      <c r="BC39" s="66">
        <f t="shared" si="34"/>
        <v>0</v>
      </c>
      <c r="BD39" s="66">
        <f t="shared" si="34"/>
        <v>0</v>
      </c>
      <c r="BE39" s="66">
        <f t="shared" si="46"/>
        <v>0</v>
      </c>
      <c r="BF39" s="66">
        <f t="shared" si="46"/>
        <v>0</v>
      </c>
      <c r="BG39" s="66">
        <f t="shared" si="46"/>
        <v>0</v>
      </c>
      <c r="BH39" s="66">
        <f t="shared" si="46"/>
        <v>0</v>
      </c>
      <c r="BI39" s="66">
        <f t="shared" si="46"/>
        <v>0</v>
      </c>
      <c r="BJ39" s="66">
        <f t="shared" si="46"/>
        <v>0</v>
      </c>
      <c r="BK39" s="66">
        <f t="shared" si="46"/>
        <v>0</v>
      </c>
      <c r="BL39" s="66">
        <f t="shared" si="46"/>
        <v>0</v>
      </c>
      <c r="BM39" s="66">
        <f t="shared" si="46"/>
        <v>0</v>
      </c>
      <c r="BN39" s="66">
        <f t="shared" si="46"/>
        <v>0</v>
      </c>
      <c r="BO39" s="66">
        <f t="shared" si="46"/>
        <v>0</v>
      </c>
      <c r="BP39" s="66">
        <f t="shared" si="46"/>
        <v>0</v>
      </c>
      <c r="BQ39" s="66"/>
      <c r="BR39" s="66"/>
      <c r="BS39" s="66">
        <f t="shared" si="47"/>
        <v>100000000</v>
      </c>
      <c r="BT39" s="66">
        <f t="shared" si="48"/>
        <v>0</v>
      </c>
      <c r="BU39" s="22">
        <f t="shared" si="10"/>
        <v>0.5</v>
      </c>
      <c r="BV39" s="66">
        <f t="shared" si="37"/>
        <v>100000000</v>
      </c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>
        <f>+'[2]MARZO 2016 ULTIMO'!$H$622</f>
        <v>100000000</v>
      </c>
      <c r="CJ39" s="66"/>
      <c r="CK39" s="66"/>
      <c r="CL39" s="66"/>
      <c r="CM39" s="66"/>
      <c r="CN39" s="66"/>
      <c r="CO39" s="66"/>
      <c r="CP39" s="66"/>
      <c r="CQ39" s="22">
        <f t="shared" si="12"/>
        <v>0.5</v>
      </c>
      <c r="CR39" s="66">
        <f t="shared" si="38"/>
        <v>100000000</v>
      </c>
      <c r="CS39" s="66">
        <f t="shared" si="39"/>
        <v>0</v>
      </c>
      <c r="CT39" s="66">
        <f t="shared" si="39"/>
        <v>0</v>
      </c>
      <c r="CU39" s="66">
        <f t="shared" si="39"/>
        <v>0</v>
      </c>
      <c r="CV39" s="66">
        <f t="shared" si="39"/>
        <v>0</v>
      </c>
      <c r="CW39" s="66">
        <f t="shared" si="39"/>
        <v>0</v>
      </c>
      <c r="CX39" s="66">
        <f t="shared" si="39"/>
        <v>0</v>
      </c>
      <c r="CY39" s="66">
        <f t="shared" si="39"/>
        <v>0</v>
      </c>
      <c r="CZ39" s="66">
        <f t="shared" si="49"/>
        <v>0</v>
      </c>
      <c r="DA39" s="66">
        <f t="shared" si="49"/>
        <v>0</v>
      </c>
      <c r="DB39" s="66">
        <f t="shared" si="49"/>
        <v>0</v>
      </c>
      <c r="DC39" s="66">
        <f t="shared" si="41"/>
        <v>0</v>
      </c>
      <c r="DD39" s="66">
        <f t="shared" si="41"/>
        <v>0</v>
      </c>
      <c r="DE39" s="66">
        <f t="shared" si="41"/>
        <v>0</v>
      </c>
      <c r="DF39" s="66">
        <f t="shared" si="50"/>
        <v>0</v>
      </c>
      <c r="DG39" s="66">
        <f t="shared" si="50"/>
        <v>0</v>
      </c>
      <c r="DH39" s="66">
        <f t="shared" si="50"/>
        <v>0</v>
      </c>
      <c r="DI39" s="66"/>
      <c r="DJ39" s="66">
        <f t="shared" si="51"/>
        <v>0</v>
      </c>
      <c r="DK39" s="66">
        <f t="shared" si="44"/>
        <v>100000000</v>
      </c>
      <c r="DL39" s="66">
        <f t="shared" si="52"/>
        <v>0</v>
      </c>
    </row>
    <row r="40" spans="1:116" ht="36.75" customHeight="1" x14ac:dyDescent="0.25">
      <c r="A40" s="221"/>
      <c r="B40" s="217"/>
      <c r="C40" s="103" t="s">
        <v>236</v>
      </c>
      <c r="D40" s="69" t="s">
        <v>235</v>
      </c>
      <c r="E40" s="82">
        <v>410</v>
      </c>
      <c r="F40" s="67" t="s">
        <v>41</v>
      </c>
      <c r="G40" s="66">
        <f t="shared" si="30"/>
        <v>5000000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74"/>
      <c r="AA40" s="74">
        <v>5000000</v>
      </c>
      <c r="AC40" s="22">
        <f t="shared" si="1"/>
        <v>0</v>
      </c>
      <c r="AD40" s="66">
        <f t="shared" si="31"/>
        <v>0</v>
      </c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22">
        <f t="shared" si="3"/>
        <v>1</v>
      </c>
      <c r="AZ40" s="66">
        <f t="shared" si="32"/>
        <v>5000000</v>
      </c>
      <c r="BA40" s="66">
        <f t="shared" si="33"/>
        <v>0</v>
      </c>
      <c r="BB40" s="66">
        <f t="shared" si="34"/>
        <v>0</v>
      </c>
      <c r="BC40" s="66">
        <f t="shared" si="34"/>
        <v>0</v>
      </c>
      <c r="BD40" s="66">
        <f t="shared" si="34"/>
        <v>0</v>
      </c>
      <c r="BE40" s="66">
        <f t="shared" si="46"/>
        <v>0</v>
      </c>
      <c r="BF40" s="66">
        <f t="shared" si="46"/>
        <v>0</v>
      </c>
      <c r="BG40" s="66">
        <f t="shared" si="46"/>
        <v>0</v>
      </c>
      <c r="BH40" s="66">
        <f t="shared" si="46"/>
        <v>0</v>
      </c>
      <c r="BI40" s="66">
        <f t="shared" si="46"/>
        <v>0</v>
      </c>
      <c r="BJ40" s="66">
        <f t="shared" si="46"/>
        <v>0</v>
      </c>
      <c r="BK40" s="66">
        <f t="shared" si="46"/>
        <v>0</v>
      </c>
      <c r="BL40" s="66">
        <f t="shared" si="46"/>
        <v>0</v>
      </c>
      <c r="BM40" s="66">
        <f t="shared" si="46"/>
        <v>0</v>
      </c>
      <c r="BN40" s="66">
        <f t="shared" si="46"/>
        <v>0</v>
      </c>
      <c r="BO40" s="66">
        <f t="shared" si="46"/>
        <v>0</v>
      </c>
      <c r="BP40" s="66">
        <f t="shared" si="46"/>
        <v>0</v>
      </c>
      <c r="BQ40" s="66"/>
      <c r="BR40" s="66"/>
      <c r="BS40" s="66">
        <f t="shared" si="47"/>
        <v>0</v>
      </c>
      <c r="BT40" s="66">
        <f t="shared" si="48"/>
        <v>5000000</v>
      </c>
      <c r="BU40" s="22">
        <f t="shared" si="10"/>
        <v>0</v>
      </c>
      <c r="BV40" s="66">
        <f t="shared" si="37"/>
        <v>0</v>
      </c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22">
        <f t="shared" si="12"/>
        <v>1</v>
      </c>
      <c r="CR40" s="66">
        <f t="shared" si="38"/>
        <v>5000000</v>
      </c>
      <c r="CS40" s="66">
        <f t="shared" si="39"/>
        <v>0</v>
      </c>
      <c r="CT40" s="66">
        <f t="shared" si="39"/>
        <v>0</v>
      </c>
      <c r="CU40" s="66">
        <f t="shared" si="39"/>
        <v>0</v>
      </c>
      <c r="CV40" s="66">
        <f t="shared" si="39"/>
        <v>0</v>
      </c>
      <c r="CW40" s="66">
        <f t="shared" si="39"/>
        <v>0</v>
      </c>
      <c r="CX40" s="66">
        <f t="shared" si="39"/>
        <v>0</v>
      </c>
      <c r="CY40" s="66">
        <f t="shared" si="39"/>
        <v>0</v>
      </c>
      <c r="CZ40" s="66">
        <f t="shared" si="49"/>
        <v>0</v>
      </c>
      <c r="DA40" s="66">
        <f t="shared" si="49"/>
        <v>0</v>
      </c>
      <c r="DB40" s="66">
        <f t="shared" si="49"/>
        <v>0</v>
      </c>
      <c r="DC40" s="66">
        <f t="shared" si="41"/>
        <v>0</v>
      </c>
      <c r="DD40" s="66">
        <f t="shared" si="41"/>
        <v>0</v>
      </c>
      <c r="DE40" s="66">
        <f t="shared" si="41"/>
        <v>0</v>
      </c>
      <c r="DF40" s="66">
        <f t="shared" si="50"/>
        <v>0</v>
      </c>
      <c r="DG40" s="66">
        <f t="shared" si="50"/>
        <v>0</v>
      </c>
      <c r="DH40" s="66">
        <f t="shared" si="50"/>
        <v>0</v>
      </c>
      <c r="DI40" s="66"/>
      <c r="DJ40" s="66">
        <f t="shared" si="51"/>
        <v>0</v>
      </c>
      <c r="DK40" s="66">
        <f t="shared" si="44"/>
        <v>0</v>
      </c>
      <c r="DL40" s="66">
        <f t="shared" si="52"/>
        <v>5000000</v>
      </c>
    </row>
    <row r="41" spans="1:116" ht="27" customHeight="1" x14ac:dyDescent="0.25">
      <c r="A41" s="221"/>
      <c r="B41" s="215" t="s">
        <v>234</v>
      </c>
      <c r="C41" s="103" t="s">
        <v>233</v>
      </c>
      <c r="D41" s="69" t="s">
        <v>232</v>
      </c>
      <c r="E41" s="82">
        <v>410</v>
      </c>
      <c r="F41" s="67" t="s">
        <v>117</v>
      </c>
      <c r="G41" s="66">
        <f t="shared" si="30"/>
        <v>1344000000</v>
      </c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>
        <f>1300000000+44000000</f>
        <v>1344000000</v>
      </c>
      <c r="T41" s="66"/>
      <c r="U41" s="66"/>
      <c r="V41" s="66"/>
      <c r="W41" s="66"/>
      <c r="X41" s="66"/>
      <c r="Y41" s="66"/>
      <c r="Z41" s="74"/>
      <c r="AA41" s="74"/>
      <c r="AC41" s="22">
        <f t="shared" si="1"/>
        <v>0.96726190476190477</v>
      </c>
      <c r="AD41" s="66">
        <f t="shared" si="31"/>
        <v>1300000000</v>
      </c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>
        <f>+'[1]MAYO 2016'!$V$947</f>
        <v>1300000000</v>
      </c>
      <c r="AQ41" s="66"/>
      <c r="AR41" s="66"/>
      <c r="AS41" s="66"/>
      <c r="AT41" s="66"/>
      <c r="AU41" s="66"/>
      <c r="AV41" s="66"/>
      <c r="AW41" s="66"/>
      <c r="AX41" s="66"/>
      <c r="AY41" s="22">
        <f t="shared" si="3"/>
        <v>3.2738095238095233E-2</v>
      </c>
      <c r="AZ41" s="66">
        <f t="shared" si="32"/>
        <v>44000000</v>
      </c>
      <c r="BA41" s="66">
        <f t="shared" si="33"/>
        <v>0</v>
      </c>
      <c r="BB41" s="66">
        <f t="shared" si="34"/>
        <v>0</v>
      </c>
      <c r="BC41" s="66">
        <f t="shared" si="34"/>
        <v>0</v>
      </c>
      <c r="BD41" s="66">
        <f t="shared" si="34"/>
        <v>0</v>
      </c>
      <c r="BE41" s="66">
        <f t="shared" si="46"/>
        <v>0</v>
      </c>
      <c r="BF41" s="66">
        <f t="shared" si="46"/>
        <v>0</v>
      </c>
      <c r="BG41" s="66">
        <f t="shared" si="46"/>
        <v>0</v>
      </c>
      <c r="BH41" s="66">
        <f t="shared" si="46"/>
        <v>0</v>
      </c>
      <c r="BI41" s="66">
        <f t="shared" si="46"/>
        <v>0</v>
      </c>
      <c r="BJ41" s="66">
        <f t="shared" si="46"/>
        <v>0</v>
      </c>
      <c r="BK41" s="66">
        <f t="shared" si="46"/>
        <v>0</v>
      </c>
      <c r="BL41" s="66">
        <f t="shared" si="46"/>
        <v>44000000</v>
      </c>
      <c r="BM41" s="66">
        <f t="shared" si="46"/>
        <v>0</v>
      </c>
      <c r="BN41" s="66">
        <f t="shared" si="46"/>
        <v>0</v>
      </c>
      <c r="BO41" s="66">
        <f t="shared" si="46"/>
        <v>0</v>
      </c>
      <c r="BP41" s="66">
        <f t="shared" si="46"/>
        <v>0</v>
      </c>
      <c r="BQ41" s="66"/>
      <c r="BR41" s="66">
        <f>+Y41-AV41</f>
        <v>0</v>
      </c>
      <c r="BS41" s="66">
        <f t="shared" si="47"/>
        <v>0</v>
      </c>
      <c r="BT41" s="66">
        <f t="shared" si="48"/>
        <v>0</v>
      </c>
      <c r="BU41" s="22">
        <f t="shared" si="10"/>
        <v>0.53050869122023814</v>
      </c>
      <c r="BV41" s="66">
        <f t="shared" si="37"/>
        <v>713003681</v>
      </c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>
        <f>+'[1]MAYO 2016'!$H$945</f>
        <v>713003681</v>
      </c>
      <c r="CI41" s="66"/>
      <c r="CJ41" s="66"/>
      <c r="CK41" s="66"/>
      <c r="CL41" s="66"/>
      <c r="CM41" s="66"/>
      <c r="CN41" s="66"/>
      <c r="CO41" s="66"/>
      <c r="CP41" s="66"/>
      <c r="CQ41" s="22">
        <f t="shared" si="12"/>
        <v>0.46949130877976186</v>
      </c>
      <c r="CR41" s="66">
        <f t="shared" si="38"/>
        <v>630996319</v>
      </c>
      <c r="CS41" s="66">
        <f t="shared" si="39"/>
        <v>0</v>
      </c>
      <c r="CT41" s="66">
        <f t="shared" si="39"/>
        <v>0</v>
      </c>
      <c r="CU41" s="66">
        <f t="shared" si="39"/>
        <v>0</v>
      </c>
      <c r="CV41" s="66">
        <f t="shared" si="39"/>
        <v>0</v>
      </c>
      <c r="CW41" s="66">
        <f t="shared" si="39"/>
        <v>0</v>
      </c>
      <c r="CX41" s="66">
        <f t="shared" si="39"/>
        <v>0</v>
      </c>
      <c r="CY41" s="66">
        <f t="shared" si="39"/>
        <v>0</v>
      </c>
      <c r="CZ41" s="66">
        <f t="shared" si="49"/>
        <v>0</v>
      </c>
      <c r="DA41" s="66">
        <f t="shared" si="49"/>
        <v>0</v>
      </c>
      <c r="DB41" s="66">
        <f t="shared" si="49"/>
        <v>0</v>
      </c>
      <c r="DC41" s="66">
        <f t="shared" si="41"/>
        <v>0</v>
      </c>
      <c r="DD41" s="66">
        <f t="shared" si="41"/>
        <v>630996319</v>
      </c>
      <c r="DE41" s="66">
        <f t="shared" si="41"/>
        <v>0</v>
      </c>
      <c r="DF41" s="66">
        <f t="shared" si="50"/>
        <v>0</v>
      </c>
      <c r="DG41" s="66">
        <f t="shared" si="50"/>
        <v>0</v>
      </c>
      <c r="DH41" s="66">
        <f t="shared" si="50"/>
        <v>0</v>
      </c>
      <c r="DI41" s="66"/>
      <c r="DJ41" s="66">
        <f t="shared" si="51"/>
        <v>0</v>
      </c>
      <c r="DK41" s="66">
        <f t="shared" si="44"/>
        <v>0</v>
      </c>
      <c r="DL41" s="66">
        <f t="shared" si="52"/>
        <v>0</v>
      </c>
    </row>
    <row r="42" spans="1:116" ht="35.25" customHeight="1" x14ac:dyDescent="0.25">
      <c r="A42" s="221"/>
      <c r="B42" s="216"/>
      <c r="C42" s="103" t="s">
        <v>231</v>
      </c>
      <c r="D42" s="69" t="s">
        <v>230</v>
      </c>
      <c r="E42" s="82">
        <v>410</v>
      </c>
      <c r="F42" s="67" t="s">
        <v>117</v>
      </c>
      <c r="G42" s="66">
        <f t="shared" si="30"/>
        <v>96094870</v>
      </c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>
        <f>50000000+3094870+20000000+23000000</f>
        <v>96094870</v>
      </c>
      <c r="W42" s="66"/>
      <c r="X42" s="66"/>
      <c r="Y42" s="66"/>
      <c r="Z42" s="74"/>
      <c r="AA42" s="74"/>
      <c r="AC42" s="22">
        <f t="shared" si="1"/>
        <v>0.87818288322779359</v>
      </c>
      <c r="AD42" s="66">
        <f t="shared" si="31"/>
        <v>84388870</v>
      </c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>
        <f>+'[1]MAYO 2016'!$Y$1079</f>
        <v>84388870</v>
      </c>
      <c r="AT42" s="66"/>
      <c r="AU42" s="66"/>
      <c r="AV42" s="66"/>
      <c r="AW42" s="66"/>
      <c r="AX42" s="66"/>
      <c r="AY42" s="22">
        <f t="shared" si="3"/>
        <v>0.12181711677220641</v>
      </c>
      <c r="AZ42" s="66">
        <f t="shared" si="32"/>
        <v>11706000</v>
      </c>
      <c r="BA42" s="66">
        <f t="shared" si="33"/>
        <v>0</v>
      </c>
      <c r="BB42" s="66">
        <f t="shared" si="34"/>
        <v>0</v>
      </c>
      <c r="BC42" s="66">
        <f t="shared" si="34"/>
        <v>0</v>
      </c>
      <c r="BD42" s="66">
        <f t="shared" si="34"/>
        <v>0</v>
      </c>
      <c r="BE42" s="66">
        <f t="shared" si="46"/>
        <v>0</v>
      </c>
      <c r="BF42" s="66">
        <f t="shared" si="46"/>
        <v>0</v>
      </c>
      <c r="BG42" s="66">
        <f t="shared" si="46"/>
        <v>0</v>
      </c>
      <c r="BH42" s="66">
        <f t="shared" si="46"/>
        <v>0</v>
      </c>
      <c r="BI42" s="66">
        <f>+P42-AN42</f>
        <v>0</v>
      </c>
      <c r="BJ42" s="66">
        <f>+Q42-AO42</f>
        <v>0</v>
      </c>
      <c r="BK42" s="66">
        <f t="shared" si="46"/>
        <v>0</v>
      </c>
      <c r="BL42" s="66">
        <f t="shared" si="46"/>
        <v>0</v>
      </c>
      <c r="BM42" s="66">
        <f t="shared" si="46"/>
        <v>0</v>
      </c>
      <c r="BN42" s="66">
        <f t="shared" si="46"/>
        <v>0</v>
      </c>
      <c r="BO42" s="66">
        <f t="shared" si="46"/>
        <v>11706000</v>
      </c>
      <c r="BP42" s="66">
        <f t="shared" si="46"/>
        <v>0</v>
      </c>
      <c r="BQ42" s="66"/>
      <c r="BR42" s="66">
        <f>+Y42-AV42</f>
        <v>0</v>
      </c>
      <c r="BS42" s="66">
        <f t="shared" si="47"/>
        <v>0</v>
      </c>
      <c r="BT42" s="66">
        <f t="shared" si="48"/>
        <v>0</v>
      </c>
      <c r="BU42" s="22">
        <f t="shared" si="10"/>
        <v>0.74003816228691499</v>
      </c>
      <c r="BV42" s="66">
        <f t="shared" si="37"/>
        <v>71113871</v>
      </c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>
        <f>+'[1]MAYO 2016'!$H$1077</f>
        <v>71113871</v>
      </c>
      <c r="CL42" s="66"/>
      <c r="CM42" s="66"/>
      <c r="CN42" s="66"/>
      <c r="CO42" s="66"/>
      <c r="CP42" s="66"/>
      <c r="CQ42" s="22">
        <f t="shared" si="12"/>
        <v>0.25996183771308501</v>
      </c>
      <c r="CR42" s="66">
        <f t="shared" si="38"/>
        <v>24980999</v>
      </c>
      <c r="CS42" s="66">
        <f t="shared" si="39"/>
        <v>0</v>
      </c>
      <c r="CT42" s="66">
        <f t="shared" si="39"/>
        <v>0</v>
      </c>
      <c r="CU42" s="66">
        <f t="shared" si="39"/>
        <v>0</v>
      </c>
      <c r="CV42" s="66">
        <f t="shared" si="39"/>
        <v>0</v>
      </c>
      <c r="CW42" s="66">
        <f t="shared" si="39"/>
        <v>0</v>
      </c>
      <c r="CX42" s="66">
        <f t="shared" si="39"/>
        <v>0</v>
      </c>
      <c r="CY42" s="66">
        <f t="shared" si="39"/>
        <v>0</v>
      </c>
      <c r="CZ42" s="66">
        <f t="shared" si="49"/>
        <v>0</v>
      </c>
      <c r="DA42" s="66">
        <f t="shared" si="49"/>
        <v>0</v>
      </c>
      <c r="DB42" s="66">
        <f t="shared" si="49"/>
        <v>0</v>
      </c>
      <c r="DC42" s="66">
        <f t="shared" si="41"/>
        <v>0</v>
      </c>
      <c r="DD42" s="66">
        <f t="shared" si="41"/>
        <v>0</v>
      </c>
      <c r="DE42" s="66">
        <f t="shared" si="41"/>
        <v>0</v>
      </c>
      <c r="DF42" s="66">
        <f t="shared" si="50"/>
        <v>0</v>
      </c>
      <c r="DG42" s="66">
        <f t="shared" si="50"/>
        <v>24980999</v>
      </c>
      <c r="DH42" s="66">
        <f t="shared" si="50"/>
        <v>0</v>
      </c>
      <c r="DI42" s="66"/>
      <c r="DJ42" s="66">
        <f t="shared" si="51"/>
        <v>0</v>
      </c>
      <c r="DK42" s="66">
        <f t="shared" si="44"/>
        <v>0</v>
      </c>
      <c r="DL42" s="66">
        <f t="shared" si="52"/>
        <v>0</v>
      </c>
    </row>
    <row r="43" spans="1:116" ht="18.75" customHeight="1" x14ac:dyDescent="0.25">
      <c r="A43" s="221"/>
      <c r="B43" s="217"/>
      <c r="C43" s="103" t="s">
        <v>229</v>
      </c>
      <c r="D43" s="69" t="s">
        <v>228</v>
      </c>
      <c r="E43" s="82">
        <v>410</v>
      </c>
      <c r="F43" s="67" t="s">
        <v>117</v>
      </c>
      <c r="G43" s="66">
        <f t="shared" si="30"/>
        <v>16905130</v>
      </c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>
        <f>20000000-3094870</f>
        <v>16905130</v>
      </c>
      <c r="W43" s="66"/>
      <c r="X43" s="66"/>
      <c r="Y43" s="66"/>
      <c r="Z43" s="74"/>
      <c r="AA43" s="74"/>
      <c r="AC43" s="22">
        <f t="shared" si="1"/>
        <v>1</v>
      </c>
      <c r="AD43" s="66">
        <f t="shared" si="31"/>
        <v>16905130</v>
      </c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>
        <f>+'[2]MARZO 2016 ULTIMO'!$Y$724</f>
        <v>16905130</v>
      </c>
      <c r="AT43" s="66"/>
      <c r="AU43" s="66"/>
      <c r="AV43" s="66"/>
      <c r="AW43" s="66"/>
      <c r="AX43" s="66"/>
      <c r="AY43" s="22">
        <f t="shared" si="3"/>
        <v>0</v>
      </c>
      <c r="AZ43" s="66">
        <f t="shared" si="32"/>
        <v>0</v>
      </c>
      <c r="BA43" s="66">
        <f t="shared" si="33"/>
        <v>0</v>
      </c>
      <c r="BB43" s="66">
        <f t="shared" si="34"/>
        <v>0</v>
      </c>
      <c r="BC43" s="66">
        <f t="shared" si="34"/>
        <v>0</v>
      </c>
      <c r="BD43" s="66">
        <f t="shared" si="34"/>
        <v>0</v>
      </c>
      <c r="BE43" s="66">
        <f t="shared" si="46"/>
        <v>0</v>
      </c>
      <c r="BF43" s="66">
        <f t="shared" si="46"/>
        <v>0</v>
      </c>
      <c r="BG43" s="66">
        <f t="shared" si="46"/>
        <v>0</v>
      </c>
      <c r="BH43" s="66">
        <f t="shared" si="46"/>
        <v>0</v>
      </c>
      <c r="BI43" s="66">
        <f>+P43-AN43</f>
        <v>0</v>
      </c>
      <c r="BJ43" s="66">
        <f>+Q43-AO43</f>
        <v>0</v>
      </c>
      <c r="BK43" s="66">
        <f t="shared" si="46"/>
        <v>0</v>
      </c>
      <c r="BL43" s="66">
        <f t="shared" si="46"/>
        <v>0</v>
      </c>
      <c r="BM43" s="66">
        <f t="shared" si="46"/>
        <v>0</v>
      </c>
      <c r="BN43" s="66"/>
      <c r="BO43" s="66">
        <f t="shared" si="46"/>
        <v>0</v>
      </c>
      <c r="BP43" s="66">
        <f t="shared" si="46"/>
        <v>0</v>
      </c>
      <c r="BQ43" s="66"/>
      <c r="BR43" s="66"/>
      <c r="BS43" s="66">
        <f t="shared" si="47"/>
        <v>0</v>
      </c>
      <c r="BT43" s="66">
        <f t="shared" si="48"/>
        <v>0</v>
      </c>
      <c r="BU43" s="22">
        <f t="shared" si="10"/>
        <v>1</v>
      </c>
      <c r="BV43" s="66">
        <f t="shared" si="37"/>
        <v>16905130</v>
      </c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>
        <f>+'[3]ABRIL 2016'!$H$929</f>
        <v>16905130</v>
      </c>
      <c r="CL43" s="66"/>
      <c r="CM43" s="66"/>
      <c r="CN43" s="66"/>
      <c r="CO43" s="66"/>
      <c r="CP43" s="66"/>
      <c r="CQ43" s="22">
        <f t="shared" si="12"/>
        <v>0</v>
      </c>
      <c r="CR43" s="66">
        <f t="shared" si="38"/>
        <v>0</v>
      </c>
      <c r="CS43" s="66">
        <f t="shared" si="39"/>
        <v>0</v>
      </c>
      <c r="CT43" s="66">
        <f t="shared" si="39"/>
        <v>0</v>
      </c>
      <c r="CU43" s="66">
        <f t="shared" si="39"/>
        <v>0</v>
      </c>
      <c r="CV43" s="66">
        <f t="shared" si="39"/>
        <v>0</v>
      </c>
      <c r="CW43" s="66">
        <f t="shared" si="39"/>
        <v>0</v>
      </c>
      <c r="CX43" s="66">
        <f t="shared" si="39"/>
        <v>0</v>
      </c>
      <c r="CY43" s="66">
        <f t="shared" si="39"/>
        <v>0</v>
      </c>
      <c r="CZ43" s="66">
        <f t="shared" si="49"/>
        <v>0</v>
      </c>
      <c r="DA43" s="66">
        <f t="shared" si="49"/>
        <v>0</v>
      </c>
      <c r="DB43" s="66">
        <f t="shared" si="49"/>
        <v>0</v>
      </c>
      <c r="DC43" s="66">
        <f t="shared" si="41"/>
        <v>0</v>
      </c>
      <c r="DD43" s="66">
        <f t="shared" si="41"/>
        <v>0</v>
      </c>
      <c r="DE43" s="66">
        <f t="shared" si="41"/>
        <v>0</v>
      </c>
      <c r="DF43" s="66">
        <f t="shared" si="50"/>
        <v>0</v>
      </c>
      <c r="DG43" s="66">
        <f t="shared" si="50"/>
        <v>0</v>
      </c>
      <c r="DH43" s="66">
        <f t="shared" si="50"/>
        <v>0</v>
      </c>
      <c r="DI43" s="66"/>
      <c r="DJ43" s="66">
        <f t="shared" si="51"/>
        <v>0</v>
      </c>
      <c r="DK43" s="66">
        <f t="shared" si="44"/>
        <v>0</v>
      </c>
      <c r="DL43" s="66">
        <f t="shared" si="52"/>
        <v>0</v>
      </c>
    </row>
    <row r="44" spans="1:116" ht="30.75" customHeight="1" x14ac:dyDescent="0.25">
      <c r="A44" s="221"/>
      <c r="B44" s="215" t="s">
        <v>227</v>
      </c>
      <c r="C44" s="103" t="s">
        <v>226</v>
      </c>
      <c r="D44" s="69" t="s">
        <v>225</v>
      </c>
      <c r="E44" s="82">
        <v>410</v>
      </c>
      <c r="F44" s="67" t="s">
        <v>117</v>
      </c>
      <c r="G44" s="66">
        <f t="shared" si="30"/>
        <v>20000000</v>
      </c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>
        <v>20000000</v>
      </c>
      <c r="W44" s="66"/>
      <c r="X44" s="66"/>
      <c r="Y44" s="66"/>
      <c r="Z44" s="74"/>
      <c r="AA44" s="74"/>
      <c r="AC44" s="22">
        <f t="shared" si="1"/>
        <v>1</v>
      </c>
      <c r="AD44" s="66">
        <f t="shared" si="31"/>
        <v>20000000</v>
      </c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>
        <f>+'[4]ENERO 2016'!$Y$406</f>
        <v>20000000</v>
      </c>
      <c r="AT44" s="66"/>
      <c r="AU44" s="66"/>
      <c r="AV44" s="66"/>
      <c r="AW44" s="66"/>
      <c r="AX44" s="66"/>
      <c r="AY44" s="22">
        <f t="shared" si="3"/>
        <v>0</v>
      </c>
      <c r="AZ44" s="66">
        <f t="shared" si="32"/>
        <v>0</v>
      </c>
      <c r="BA44" s="66">
        <f t="shared" si="33"/>
        <v>0</v>
      </c>
      <c r="BB44" s="66">
        <f t="shared" si="34"/>
        <v>0</v>
      </c>
      <c r="BC44" s="66">
        <f t="shared" si="34"/>
        <v>0</v>
      </c>
      <c r="BD44" s="66">
        <f t="shared" si="34"/>
        <v>0</v>
      </c>
      <c r="BE44" s="66">
        <f t="shared" si="46"/>
        <v>0</v>
      </c>
      <c r="BF44" s="66">
        <f t="shared" si="46"/>
        <v>0</v>
      </c>
      <c r="BG44" s="66">
        <f t="shared" si="46"/>
        <v>0</v>
      </c>
      <c r="BH44" s="66">
        <f t="shared" si="46"/>
        <v>0</v>
      </c>
      <c r="BI44" s="66">
        <f t="shared" si="46"/>
        <v>0</v>
      </c>
      <c r="BJ44" s="66">
        <f t="shared" ref="BJ44:BJ57" si="53">+Q44-AO44</f>
        <v>0</v>
      </c>
      <c r="BK44" s="66">
        <f t="shared" si="46"/>
        <v>0</v>
      </c>
      <c r="BL44" s="66">
        <f t="shared" si="46"/>
        <v>0</v>
      </c>
      <c r="BM44" s="66">
        <f t="shared" si="46"/>
        <v>0</v>
      </c>
      <c r="BN44" s="66">
        <f>+U44-AR44</f>
        <v>0</v>
      </c>
      <c r="BO44" s="66">
        <f t="shared" si="46"/>
        <v>0</v>
      </c>
      <c r="BP44" s="66">
        <f t="shared" si="46"/>
        <v>0</v>
      </c>
      <c r="BQ44" s="66"/>
      <c r="BR44" s="66">
        <f>+Y44-AV44</f>
        <v>0</v>
      </c>
      <c r="BS44" s="66">
        <f t="shared" si="47"/>
        <v>0</v>
      </c>
      <c r="BT44" s="66">
        <f t="shared" si="48"/>
        <v>0</v>
      </c>
      <c r="BU44" s="22">
        <f t="shared" si="10"/>
        <v>0.90854349999999995</v>
      </c>
      <c r="BV44" s="66">
        <f t="shared" si="37"/>
        <v>18170870</v>
      </c>
      <c r="BW44" s="66"/>
      <c r="BX44" s="66"/>
      <c r="BY44" s="66"/>
      <c r="BZ44" s="66"/>
      <c r="CA44" s="66"/>
      <c r="CB44" s="66"/>
      <c r="CC44" s="66"/>
      <c r="CD44" s="66"/>
      <c r="CE44" s="66"/>
      <c r="CF44" s="66"/>
      <c r="CG44" s="66"/>
      <c r="CH44" s="66"/>
      <c r="CI44" s="66"/>
      <c r="CJ44" s="66"/>
      <c r="CK44" s="66">
        <f>+'[1]MAYO 2016'!$H$1107</f>
        <v>18170870</v>
      </c>
      <c r="CL44" s="66"/>
      <c r="CM44" s="66"/>
      <c r="CN44" s="66"/>
      <c r="CO44" s="66"/>
      <c r="CP44" s="66"/>
      <c r="CQ44" s="22">
        <f t="shared" si="12"/>
        <v>9.1456500000000052E-2</v>
      </c>
      <c r="CR44" s="66">
        <f t="shared" si="38"/>
        <v>1829130</v>
      </c>
      <c r="CS44" s="66">
        <f t="shared" si="39"/>
        <v>0</v>
      </c>
      <c r="CT44" s="66">
        <f t="shared" si="39"/>
        <v>0</v>
      </c>
      <c r="CU44" s="66">
        <f t="shared" si="39"/>
        <v>0</v>
      </c>
      <c r="CV44" s="66">
        <f t="shared" si="39"/>
        <v>0</v>
      </c>
      <c r="CW44" s="66">
        <f t="shared" si="39"/>
        <v>0</v>
      </c>
      <c r="CX44" s="66">
        <f t="shared" si="39"/>
        <v>0</v>
      </c>
      <c r="CY44" s="66">
        <f t="shared" si="39"/>
        <v>0</v>
      </c>
      <c r="CZ44" s="66">
        <f t="shared" si="49"/>
        <v>0</v>
      </c>
      <c r="DA44" s="66">
        <f t="shared" si="49"/>
        <v>0</v>
      </c>
      <c r="DB44" s="66">
        <f t="shared" si="49"/>
        <v>0</v>
      </c>
      <c r="DC44" s="66">
        <f t="shared" si="41"/>
        <v>0</v>
      </c>
      <c r="DD44" s="66">
        <f t="shared" si="41"/>
        <v>0</v>
      </c>
      <c r="DE44" s="66">
        <f t="shared" si="41"/>
        <v>0</v>
      </c>
      <c r="DF44" s="66">
        <f t="shared" si="50"/>
        <v>0</v>
      </c>
      <c r="DG44" s="66">
        <f t="shared" si="50"/>
        <v>1829130</v>
      </c>
      <c r="DH44" s="66">
        <f t="shared" si="50"/>
        <v>0</v>
      </c>
      <c r="DI44" s="66"/>
      <c r="DJ44" s="66">
        <f t="shared" si="51"/>
        <v>0</v>
      </c>
      <c r="DK44" s="66">
        <f t="shared" si="44"/>
        <v>0</v>
      </c>
      <c r="DL44" s="66">
        <f t="shared" si="52"/>
        <v>0</v>
      </c>
    </row>
    <row r="45" spans="1:116" ht="33.75" customHeight="1" x14ac:dyDescent="0.25">
      <c r="A45" s="221"/>
      <c r="B45" s="216"/>
      <c r="C45" s="103" t="s">
        <v>224</v>
      </c>
      <c r="D45" s="69" t="s">
        <v>223</v>
      </c>
      <c r="E45" s="82">
        <v>410</v>
      </c>
      <c r="F45" s="67" t="s">
        <v>117</v>
      </c>
      <c r="G45" s="66">
        <f t="shared" si="30"/>
        <v>10000000</v>
      </c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>
        <v>10000000</v>
      </c>
      <c r="W45" s="66"/>
      <c r="X45" s="66"/>
      <c r="Y45" s="66"/>
      <c r="Z45" s="74"/>
      <c r="AA45" s="74"/>
      <c r="AC45" s="22">
        <f t="shared" si="1"/>
        <v>0.92333399999999999</v>
      </c>
      <c r="AD45" s="66">
        <f t="shared" si="31"/>
        <v>9233340</v>
      </c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>
        <f>+'[1]MAYO 2016'!$G$1115</f>
        <v>9233340</v>
      </c>
      <c r="AT45" s="66"/>
      <c r="AU45" s="66"/>
      <c r="AV45" s="66"/>
      <c r="AW45" s="66"/>
      <c r="AX45" s="66"/>
      <c r="AY45" s="22">
        <f t="shared" si="3"/>
        <v>7.6666000000000012E-2</v>
      </c>
      <c r="AZ45" s="66">
        <f t="shared" si="32"/>
        <v>766660</v>
      </c>
      <c r="BA45" s="66">
        <f t="shared" si="33"/>
        <v>0</v>
      </c>
      <c r="BB45" s="66">
        <f t="shared" si="34"/>
        <v>0</v>
      </c>
      <c r="BC45" s="66">
        <f t="shared" si="34"/>
        <v>0</v>
      </c>
      <c r="BD45" s="66">
        <f t="shared" si="34"/>
        <v>0</v>
      </c>
      <c r="BE45" s="66">
        <f t="shared" si="46"/>
        <v>0</v>
      </c>
      <c r="BF45" s="66">
        <f t="shared" si="46"/>
        <v>0</v>
      </c>
      <c r="BG45" s="66">
        <f t="shared" si="46"/>
        <v>0</v>
      </c>
      <c r="BH45" s="66">
        <f t="shared" si="46"/>
        <v>0</v>
      </c>
      <c r="BI45" s="66">
        <f t="shared" si="46"/>
        <v>0</v>
      </c>
      <c r="BJ45" s="66">
        <f t="shared" si="53"/>
        <v>0</v>
      </c>
      <c r="BK45" s="66">
        <f t="shared" si="46"/>
        <v>0</v>
      </c>
      <c r="BL45" s="66">
        <f t="shared" si="46"/>
        <v>0</v>
      </c>
      <c r="BM45" s="66">
        <f t="shared" si="46"/>
        <v>0</v>
      </c>
      <c r="BN45" s="66">
        <f>+U45-AR45</f>
        <v>0</v>
      </c>
      <c r="BO45" s="66">
        <f t="shared" si="46"/>
        <v>766660</v>
      </c>
      <c r="BP45" s="66">
        <f t="shared" si="46"/>
        <v>0</v>
      </c>
      <c r="BQ45" s="66"/>
      <c r="BR45" s="66"/>
      <c r="BS45" s="66">
        <f t="shared" si="47"/>
        <v>0</v>
      </c>
      <c r="BT45" s="66">
        <f t="shared" si="48"/>
        <v>0</v>
      </c>
      <c r="BU45" s="22">
        <f t="shared" si="10"/>
        <v>0.92333399999999999</v>
      </c>
      <c r="BV45" s="66">
        <f t="shared" si="37"/>
        <v>9233340</v>
      </c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>
        <f>+'[1]MAYO 2016'!$H$1115</f>
        <v>9233340</v>
      </c>
      <c r="CL45" s="66"/>
      <c r="CM45" s="66"/>
      <c r="CN45" s="66"/>
      <c r="CO45" s="66"/>
      <c r="CP45" s="66"/>
      <c r="CQ45" s="22">
        <f t="shared" si="12"/>
        <v>7.6666000000000012E-2</v>
      </c>
      <c r="CR45" s="66">
        <f t="shared" si="38"/>
        <v>766660</v>
      </c>
      <c r="CS45" s="66">
        <f t="shared" si="39"/>
        <v>0</v>
      </c>
      <c r="CT45" s="66">
        <f t="shared" si="39"/>
        <v>0</v>
      </c>
      <c r="CU45" s="66">
        <f t="shared" si="39"/>
        <v>0</v>
      </c>
      <c r="CV45" s="66">
        <f t="shared" si="39"/>
        <v>0</v>
      </c>
      <c r="CW45" s="66">
        <f t="shared" si="39"/>
        <v>0</v>
      </c>
      <c r="CX45" s="66">
        <f t="shared" si="39"/>
        <v>0</v>
      </c>
      <c r="CY45" s="66">
        <f t="shared" si="39"/>
        <v>0</v>
      </c>
      <c r="CZ45" s="66">
        <f t="shared" si="49"/>
        <v>0</v>
      </c>
      <c r="DA45" s="66">
        <f t="shared" si="49"/>
        <v>0</v>
      </c>
      <c r="DB45" s="66">
        <f t="shared" si="49"/>
        <v>0</v>
      </c>
      <c r="DC45" s="66">
        <f t="shared" si="41"/>
        <v>0</v>
      </c>
      <c r="DD45" s="66">
        <f t="shared" si="41"/>
        <v>0</v>
      </c>
      <c r="DE45" s="66">
        <f t="shared" si="41"/>
        <v>0</v>
      </c>
      <c r="DF45" s="66">
        <f t="shared" si="50"/>
        <v>0</v>
      </c>
      <c r="DG45" s="66">
        <f t="shared" si="50"/>
        <v>766660</v>
      </c>
      <c r="DH45" s="66">
        <f t="shared" si="50"/>
        <v>0</v>
      </c>
      <c r="DI45" s="66"/>
      <c r="DJ45" s="66">
        <f t="shared" si="51"/>
        <v>0</v>
      </c>
      <c r="DK45" s="66">
        <f t="shared" si="44"/>
        <v>0</v>
      </c>
      <c r="DL45" s="66">
        <f t="shared" si="52"/>
        <v>0</v>
      </c>
    </row>
    <row r="46" spans="1:116" ht="21.75" customHeight="1" x14ac:dyDescent="0.25">
      <c r="A46" s="221"/>
      <c r="B46" s="216"/>
      <c r="C46" s="103" t="s">
        <v>222</v>
      </c>
      <c r="D46" s="69" t="s">
        <v>221</v>
      </c>
      <c r="E46" s="82">
        <v>410</v>
      </c>
      <c r="F46" s="67" t="s">
        <v>117</v>
      </c>
      <c r="G46" s="66">
        <f t="shared" si="30"/>
        <v>20000000</v>
      </c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>
        <v>20000000</v>
      </c>
      <c r="W46" s="66"/>
      <c r="X46" s="66"/>
      <c r="Y46" s="66"/>
      <c r="Z46" s="74"/>
      <c r="AA46" s="74"/>
      <c r="AC46" s="22">
        <f t="shared" si="1"/>
        <v>0</v>
      </c>
      <c r="AD46" s="66">
        <f t="shared" si="31"/>
        <v>0</v>
      </c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22">
        <f t="shared" si="3"/>
        <v>1</v>
      </c>
      <c r="AZ46" s="66">
        <f t="shared" si="32"/>
        <v>20000000</v>
      </c>
      <c r="BA46" s="66">
        <f t="shared" si="33"/>
        <v>0</v>
      </c>
      <c r="BB46" s="66">
        <f t="shared" si="34"/>
        <v>0</v>
      </c>
      <c r="BC46" s="66">
        <f t="shared" si="34"/>
        <v>0</v>
      </c>
      <c r="BD46" s="66">
        <f t="shared" si="34"/>
        <v>0</v>
      </c>
      <c r="BE46" s="66">
        <f t="shared" si="46"/>
        <v>0</v>
      </c>
      <c r="BF46" s="66">
        <f t="shared" si="46"/>
        <v>0</v>
      </c>
      <c r="BG46" s="66">
        <f t="shared" si="46"/>
        <v>0</v>
      </c>
      <c r="BH46" s="66">
        <f t="shared" si="46"/>
        <v>0</v>
      </c>
      <c r="BI46" s="66">
        <f t="shared" si="46"/>
        <v>0</v>
      </c>
      <c r="BJ46" s="66">
        <f t="shared" si="53"/>
        <v>0</v>
      </c>
      <c r="BK46" s="66">
        <f t="shared" si="46"/>
        <v>0</v>
      </c>
      <c r="BL46" s="66">
        <f t="shared" si="46"/>
        <v>0</v>
      </c>
      <c r="BM46" s="66">
        <f t="shared" si="46"/>
        <v>0</v>
      </c>
      <c r="BN46" s="66"/>
      <c r="BO46" s="66">
        <f t="shared" si="46"/>
        <v>20000000</v>
      </c>
      <c r="BP46" s="66">
        <f t="shared" si="46"/>
        <v>0</v>
      </c>
      <c r="BQ46" s="66"/>
      <c r="BR46" s="66"/>
      <c r="BS46" s="66">
        <f t="shared" si="47"/>
        <v>0</v>
      </c>
      <c r="BT46" s="66">
        <f t="shared" si="48"/>
        <v>0</v>
      </c>
      <c r="BU46" s="22">
        <f t="shared" si="10"/>
        <v>0</v>
      </c>
      <c r="BV46" s="66">
        <f t="shared" si="37"/>
        <v>0</v>
      </c>
      <c r="BW46" s="66"/>
      <c r="BX46" s="66"/>
      <c r="BY46" s="66"/>
      <c r="BZ46" s="66"/>
      <c r="CA46" s="66"/>
      <c r="CB46" s="66"/>
      <c r="CC46" s="66"/>
      <c r="CD46" s="66"/>
      <c r="CE46" s="66"/>
      <c r="CF46" s="66"/>
      <c r="CG46" s="66"/>
      <c r="CH46" s="66"/>
      <c r="CI46" s="66"/>
      <c r="CJ46" s="66"/>
      <c r="CK46" s="66"/>
      <c r="CL46" s="66"/>
      <c r="CM46" s="66"/>
      <c r="CN46" s="66"/>
      <c r="CO46" s="66"/>
      <c r="CP46" s="66"/>
      <c r="CQ46" s="22">
        <f t="shared" si="12"/>
        <v>1</v>
      </c>
      <c r="CR46" s="66">
        <f t="shared" si="38"/>
        <v>20000000</v>
      </c>
      <c r="CS46" s="66">
        <f t="shared" si="39"/>
        <v>0</v>
      </c>
      <c r="CT46" s="66">
        <f t="shared" si="39"/>
        <v>0</v>
      </c>
      <c r="CU46" s="66">
        <f t="shared" si="39"/>
        <v>0</v>
      </c>
      <c r="CV46" s="66">
        <f t="shared" si="39"/>
        <v>0</v>
      </c>
      <c r="CW46" s="66">
        <f t="shared" si="39"/>
        <v>0</v>
      </c>
      <c r="CX46" s="66">
        <f t="shared" si="39"/>
        <v>0</v>
      </c>
      <c r="CY46" s="66">
        <f t="shared" si="39"/>
        <v>0</v>
      </c>
      <c r="CZ46" s="66">
        <f t="shared" si="49"/>
        <v>0</v>
      </c>
      <c r="DA46" s="66">
        <f t="shared" si="49"/>
        <v>0</v>
      </c>
      <c r="DB46" s="66">
        <f t="shared" si="49"/>
        <v>0</v>
      </c>
      <c r="DC46" s="66">
        <f t="shared" si="49"/>
        <v>0</v>
      </c>
      <c r="DD46" s="66">
        <f t="shared" si="49"/>
        <v>0</v>
      </c>
      <c r="DE46" s="66">
        <f t="shared" si="49"/>
        <v>0</v>
      </c>
      <c r="DF46" s="66">
        <f t="shared" si="50"/>
        <v>0</v>
      </c>
      <c r="DG46" s="66">
        <f t="shared" si="50"/>
        <v>20000000</v>
      </c>
      <c r="DH46" s="66">
        <f t="shared" si="50"/>
        <v>0</v>
      </c>
      <c r="DI46" s="66"/>
      <c r="DJ46" s="66">
        <f t="shared" si="51"/>
        <v>0</v>
      </c>
      <c r="DK46" s="66">
        <f t="shared" ref="DK46:DK57" si="54">Z46-CO46</f>
        <v>0</v>
      </c>
      <c r="DL46" s="66">
        <f t="shared" si="52"/>
        <v>0</v>
      </c>
    </row>
    <row r="47" spans="1:116" ht="33" customHeight="1" x14ac:dyDescent="0.25">
      <c r="A47" s="221"/>
      <c r="B47" s="217"/>
      <c r="C47" s="103" t="s">
        <v>220</v>
      </c>
      <c r="D47" s="69" t="s">
        <v>219</v>
      </c>
      <c r="E47" s="82">
        <v>410</v>
      </c>
      <c r="F47" s="67" t="s">
        <v>117</v>
      </c>
      <c r="G47" s="66">
        <f t="shared" si="30"/>
        <v>10000000</v>
      </c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>
        <v>10000000</v>
      </c>
      <c r="W47" s="66"/>
      <c r="X47" s="66"/>
      <c r="Y47" s="66"/>
      <c r="Z47" s="74"/>
      <c r="AA47" s="74"/>
      <c r="AC47" s="22">
        <f t="shared" si="1"/>
        <v>0.31795000000000001</v>
      </c>
      <c r="AD47" s="66">
        <f t="shared" si="31"/>
        <v>3179500</v>
      </c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>
        <f>+'[3]ABRIL 2016'!$Y$961</f>
        <v>3179500</v>
      </c>
      <c r="AT47" s="66"/>
      <c r="AU47" s="66"/>
      <c r="AV47" s="66"/>
      <c r="AW47" s="66"/>
      <c r="AX47" s="66"/>
      <c r="AY47" s="22">
        <f t="shared" si="3"/>
        <v>0.68205000000000005</v>
      </c>
      <c r="AZ47" s="66">
        <f t="shared" si="32"/>
        <v>6820500</v>
      </c>
      <c r="BA47" s="66">
        <f t="shared" si="33"/>
        <v>0</v>
      </c>
      <c r="BB47" s="66">
        <f t="shared" si="34"/>
        <v>0</v>
      </c>
      <c r="BC47" s="66">
        <f t="shared" si="34"/>
        <v>0</v>
      </c>
      <c r="BD47" s="66">
        <f t="shared" si="34"/>
        <v>0</v>
      </c>
      <c r="BE47" s="66">
        <f t="shared" si="46"/>
        <v>0</v>
      </c>
      <c r="BF47" s="66">
        <f t="shared" si="46"/>
        <v>0</v>
      </c>
      <c r="BG47" s="66">
        <f t="shared" si="46"/>
        <v>0</v>
      </c>
      <c r="BH47" s="66">
        <f t="shared" si="46"/>
        <v>0</v>
      </c>
      <c r="BI47" s="66">
        <f t="shared" si="46"/>
        <v>0</v>
      </c>
      <c r="BJ47" s="66">
        <f t="shared" si="53"/>
        <v>0</v>
      </c>
      <c r="BK47" s="66">
        <f t="shared" si="46"/>
        <v>0</v>
      </c>
      <c r="BL47" s="66">
        <f t="shared" si="46"/>
        <v>0</v>
      </c>
      <c r="BM47" s="66">
        <f t="shared" si="46"/>
        <v>0</v>
      </c>
      <c r="BN47" s="66"/>
      <c r="BO47" s="66">
        <f t="shared" si="46"/>
        <v>6820500</v>
      </c>
      <c r="BP47" s="66">
        <f t="shared" si="46"/>
        <v>0</v>
      </c>
      <c r="BQ47" s="66"/>
      <c r="BR47" s="66"/>
      <c r="BS47" s="66">
        <f t="shared" si="47"/>
        <v>0</v>
      </c>
      <c r="BT47" s="66">
        <f t="shared" si="48"/>
        <v>0</v>
      </c>
      <c r="BU47" s="22">
        <f t="shared" si="10"/>
        <v>0.31795000000000001</v>
      </c>
      <c r="BV47" s="66">
        <f t="shared" si="37"/>
        <v>3179500</v>
      </c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>
        <f>+'[3]ABRIL 2016'!$H$959</f>
        <v>3179500</v>
      </c>
      <c r="CL47" s="66"/>
      <c r="CM47" s="66"/>
      <c r="CN47" s="66"/>
      <c r="CO47" s="66"/>
      <c r="CP47" s="66"/>
      <c r="CQ47" s="22">
        <f t="shared" si="12"/>
        <v>0.68205000000000005</v>
      </c>
      <c r="CR47" s="66">
        <f t="shared" si="38"/>
        <v>6820500</v>
      </c>
      <c r="CS47" s="66">
        <f t="shared" si="39"/>
        <v>0</v>
      </c>
      <c r="CT47" s="66">
        <f t="shared" si="39"/>
        <v>0</v>
      </c>
      <c r="CU47" s="66">
        <f t="shared" si="39"/>
        <v>0</v>
      </c>
      <c r="CV47" s="66">
        <f t="shared" si="39"/>
        <v>0</v>
      </c>
      <c r="CW47" s="66">
        <f t="shared" si="39"/>
        <v>0</v>
      </c>
      <c r="CX47" s="66">
        <f t="shared" si="39"/>
        <v>0</v>
      </c>
      <c r="CY47" s="66">
        <f t="shared" si="39"/>
        <v>0</v>
      </c>
      <c r="CZ47" s="66">
        <f t="shared" si="49"/>
        <v>0</v>
      </c>
      <c r="DA47" s="66">
        <f t="shared" si="49"/>
        <v>0</v>
      </c>
      <c r="DB47" s="66">
        <f t="shared" si="49"/>
        <v>0</v>
      </c>
      <c r="DC47" s="66">
        <f t="shared" si="49"/>
        <v>0</v>
      </c>
      <c r="DD47" s="66">
        <f t="shared" si="49"/>
        <v>0</v>
      </c>
      <c r="DE47" s="66">
        <f t="shared" si="49"/>
        <v>0</v>
      </c>
      <c r="DF47" s="66">
        <f t="shared" si="50"/>
        <v>0</v>
      </c>
      <c r="DG47" s="66">
        <f t="shared" si="50"/>
        <v>6820500</v>
      </c>
      <c r="DH47" s="66">
        <f t="shared" si="50"/>
        <v>0</v>
      </c>
      <c r="DI47" s="66"/>
      <c r="DJ47" s="66">
        <f t="shared" si="51"/>
        <v>0</v>
      </c>
      <c r="DK47" s="66">
        <f t="shared" si="54"/>
        <v>0</v>
      </c>
      <c r="DL47" s="66">
        <f t="shared" si="52"/>
        <v>0</v>
      </c>
    </row>
    <row r="48" spans="1:116" ht="24" customHeight="1" x14ac:dyDescent="0.25">
      <c r="A48" s="221" t="s">
        <v>218</v>
      </c>
      <c r="B48" s="215" t="s">
        <v>217</v>
      </c>
      <c r="C48" s="103" t="s">
        <v>216</v>
      </c>
      <c r="D48" s="69" t="s">
        <v>215</v>
      </c>
      <c r="E48" s="82">
        <v>410</v>
      </c>
      <c r="F48" s="67" t="s">
        <v>117</v>
      </c>
      <c r="G48" s="66">
        <f t="shared" si="30"/>
        <v>374741836</v>
      </c>
      <c r="H48" s="66"/>
      <c r="I48" s="66"/>
      <c r="J48" s="66">
        <v>270000000</v>
      </c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74">
        <v>104741836</v>
      </c>
      <c r="AA48" s="74"/>
      <c r="AC48" s="22">
        <f t="shared" si="1"/>
        <v>0.75724210840446438</v>
      </c>
      <c r="AD48" s="66">
        <f t="shared" si="31"/>
        <v>283770298</v>
      </c>
      <c r="AE48" s="66"/>
      <c r="AF48" s="66"/>
      <c r="AG48" s="66">
        <f>+'[4]ENERO 2016'!$M$432</f>
        <v>270000000</v>
      </c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>
        <f>+'[1]MAYO 2016'!$AF$1137</f>
        <v>13770298</v>
      </c>
      <c r="AX48" s="66"/>
      <c r="AY48" s="22">
        <f t="shared" si="3"/>
        <v>0.24275789159553562</v>
      </c>
      <c r="AZ48" s="66">
        <f t="shared" si="32"/>
        <v>90971538</v>
      </c>
      <c r="BA48" s="66">
        <f t="shared" si="33"/>
        <v>0</v>
      </c>
      <c r="BB48" s="66">
        <f t="shared" si="34"/>
        <v>0</v>
      </c>
      <c r="BC48" s="66">
        <f t="shared" si="34"/>
        <v>0</v>
      </c>
      <c r="BD48" s="66">
        <f t="shared" si="34"/>
        <v>0</v>
      </c>
      <c r="BE48" s="66">
        <f t="shared" si="46"/>
        <v>0</v>
      </c>
      <c r="BF48" s="66">
        <f t="shared" si="46"/>
        <v>0</v>
      </c>
      <c r="BG48" s="66">
        <f t="shared" si="46"/>
        <v>0</v>
      </c>
      <c r="BH48" s="66">
        <f t="shared" si="46"/>
        <v>0</v>
      </c>
      <c r="BI48" s="66">
        <f t="shared" si="46"/>
        <v>0</v>
      </c>
      <c r="BJ48" s="66">
        <f t="shared" si="53"/>
        <v>0</v>
      </c>
      <c r="BK48" s="66">
        <f t="shared" si="46"/>
        <v>0</v>
      </c>
      <c r="BL48" s="66">
        <f t="shared" si="46"/>
        <v>0</v>
      </c>
      <c r="BM48" s="66">
        <f t="shared" si="46"/>
        <v>0</v>
      </c>
      <c r="BN48" s="66">
        <f>+U48-AR48</f>
        <v>0</v>
      </c>
      <c r="BO48" s="66">
        <f t="shared" si="46"/>
        <v>0</v>
      </c>
      <c r="BP48" s="66">
        <f t="shared" si="46"/>
        <v>0</v>
      </c>
      <c r="BQ48" s="66"/>
      <c r="BR48" s="66"/>
      <c r="BS48" s="66">
        <f t="shared" si="47"/>
        <v>90971538</v>
      </c>
      <c r="BT48" s="66">
        <f t="shared" si="48"/>
        <v>0</v>
      </c>
      <c r="BU48" s="22">
        <f t="shared" si="10"/>
        <v>0.75724210840446438</v>
      </c>
      <c r="BV48" s="66">
        <f t="shared" si="37"/>
        <v>283770298</v>
      </c>
      <c r="BW48" s="66"/>
      <c r="BX48" s="66"/>
      <c r="BY48" s="66">
        <f>+'[4]ENERO 2016'!$H$430</f>
        <v>270000000</v>
      </c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>
        <f>+'[3]ABRIL 2016'!$H$975+'[1]MAYO 2016'!$AF$1142</f>
        <v>13770298</v>
      </c>
      <c r="CP48" s="66"/>
      <c r="CQ48" s="22">
        <f t="shared" si="12"/>
        <v>0.24275789159553562</v>
      </c>
      <c r="CR48" s="66">
        <f t="shared" si="38"/>
        <v>90971538</v>
      </c>
      <c r="CS48" s="66">
        <f t="shared" si="39"/>
        <v>0</v>
      </c>
      <c r="CT48" s="66">
        <f t="shared" si="39"/>
        <v>0</v>
      </c>
      <c r="CU48" s="66">
        <f t="shared" si="39"/>
        <v>0</v>
      </c>
      <c r="CV48" s="66">
        <f t="shared" si="39"/>
        <v>0</v>
      </c>
      <c r="CW48" s="66">
        <f t="shared" si="39"/>
        <v>0</v>
      </c>
      <c r="CX48" s="66">
        <f t="shared" si="39"/>
        <v>0</v>
      </c>
      <c r="CY48" s="66">
        <f t="shared" si="39"/>
        <v>0</v>
      </c>
      <c r="CZ48" s="66">
        <f t="shared" si="49"/>
        <v>0</v>
      </c>
      <c r="DA48" s="66">
        <f t="shared" si="49"/>
        <v>0</v>
      </c>
      <c r="DB48" s="66">
        <f t="shared" si="49"/>
        <v>0</v>
      </c>
      <c r="DC48" s="66">
        <f t="shared" ref="DC48:DE57" si="55">R48-CG48</f>
        <v>0</v>
      </c>
      <c r="DD48" s="66">
        <f t="shared" si="55"/>
        <v>0</v>
      </c>
      <c r="DE48" s="66">
        <f t="shared" si="55"/>
        <v>0</v>
      </c>
      <c r="DF48" s="66">
        <f t="shared" si="50"/>
        <v>0</v>
      </c>
      <c r="DG48" s="66">
        <f t="shared" si="50"/>
        <v>0</v>
      </c>
      <c r="DH48" s="66">
        <f t="shared" si="50"/>
        <v>0</v>
      </c>
      <c r="DI48" s="66"/>
      <c r="DJ48" s="66">
        <f t="shared" si="51"/>
        <v>0</v>
      </c>
      <c r="DK48" s="66">
        <f t="shared" si="54"/>
        <v>90971538</v>
      </c>
      <c r="DL48" s="66">
        <f t="shared" si="52"/>
        <v>0</v>
      </c>
    </row>
    <row r="49" spans="1:117" s="72" customFormat="1" ht="23.25" customHeight="1" x14ac:dyDescent="0.25">
      <c r="A49" s="221"/>
      <c r="B49" s="217"/>
      <c r="C49" s="76" t="s">
        <v>214</v>
      </c>
      <c r="D49" s="69" t="s">
        <v>213</v>
      </c>
      <c r="E49" s="82">
        <v>410</v>
      </c>
      <c r="F49" s="67" t="s">
        <v>117</v>
      </c>
      <c r="G49" s="66">
        <f t="shared" si="30"/>
        <v>30000000</v>
      </c>
      <c r="H49" s="100"/>
      <c r="I49" s="100"/>
      <c r="J49" s="74">
        <v>30000000</v>
      </c>
      <c r="K49" s="74"/>
      <c r="L49" s="100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C49" s="73">
        <f t="shared" si="1"/>
        <v>0.41760000000000003</v>
      </c>
      <c r="AD49" s="66">
        <f t="shared" si="31"/>
        <v>12528000</v>
      </c>
      <c r="AE49" s="74"/>
      <c r="AF49" s="74"/>
      <c r="AG49" s="74">
        <f>+'[3]ABRIL 2016'!$M$979</f>
        <v>12528000</v>
      </c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3">
        <f t="shared" si="3"/>
        <v>0.58240000000000003</v>
      </c>
      <c r="AZ49" s="66">
        <f t="shared" si="32"/>
        <v>17472000</v>
      </c>
      <c r="BA49" s="66">
        <f t="shared" si="33"/>
        <v>0</v>
      </c>
      <c r="BB49" s="66">
        <f t="shared" si="34"/>
        <v>0</v>
      </c>
      <c r="BC49" s="66">
        <f t="shared" si="34"/>
        <v>17472000</v>
      </c>
      <c r="BD49" s="66">
        <f t="shared" si="34"/>
        <v>0</v>
      </c>
      <c r="BE49" s="66">
        <f t="shared" si="46"/>
        <v>0</v>
      </c>
      <c r="BF49" s="66">
        <f t="shared" si="46"/>
        <v>0</v>
      </c>
      <c r="BG49" s="66">
        <f t="shared" si="46"/>
        <v>0</v>
      </c>
      <c r="BH49" s="66">
        <f t="shared" si="46"/>
        <v>0</v>
      </c>
      <c r="BI49" s="66">
        <f t="shared" si="46"/>
        <v>0</v>
      </c>
      <c r="BJ49" s="66">
        <f t="shared" si="53"/>
        <v>0</v>
      </c>
      <c r="BK49" s="66">
        <f t="shared" si="46"/>
        <v>0</v>
      </c>
      <c r="BL49" s="66">
        <f t="shared" si="46"/>
        <v>0</v>
      </c>
      <c r="BM49" s="66">
        <f t="shared" si="46"/>
        <v>0</v>
      </c>
      <c r="BN49" s="74"/>
      <c r="BO49" s="66">
        <f t="shared" si="46"/>
        <v>0</v>
      </c>
      <c r="BP49" s="66">
        <f t="shared" si="46"/>
        <v>0</v>
      </c>
      <c r="BQ49" s="66"/>
      <c r="BR49" s="74"/>
      <c r="BS49" s="66">
        <f t="shared" si="47"/>
        <v>0</v>
      </c>
      <c r="BT49" s="74">
        <f t="shared" si="48"/>
        <v>0</v>
      </c>
      <c r="BU49" s="73">
        <f t="shared" si="10"/>
        <v>0.41760000000000003</v>
      </c>
      <c r="BV49" s="66">
        <f t="shared" si="37"/>
        <v>12528000</v>
      </c>
      <c r="BW49" s="74"/>
      <c r="BX49" s="74"/>
      <c r="BY49" s="74">
        <f>+'[3]ABRIL 2016'!$M$979</f>
        <v>12528000</v>
      </c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3">
        <f t="shared" si="12"/>
        <v>0.58240000000000003</v>
      </c>
      <c r="CR49" s="66">
        <f t="shared" si="38"/>
        <v>17472000</v>
      </c>
      <c r="CS49" s="66">
        <f t="shared" si="39"/>
        <v>0</v>
      </c>
      <c r="CT49" s="66">
        <f t="shared" si="39"/>
        <v>0</v>
      </c>
      <c r="CU49" s="66">
        <f t="shared" si="39"/>
        <v>17472000</v>
      </c>
      <c r="CV49" s="66">
        <f t="shared" si="39"/>
        <v>0</v>
      </c>
      <c r="CW49" s="66">
        <f t="shared" si="39"/>
        <v>0</v>
      </c>
      <c r="CX49" s="66">
        <f t="shared" si="39"/>
        <v>0</v>
      </c>
      <c r="CY49" s="66">
        <f t="shared" si="39"/>
        <v>0</v>
      </c>
      <c r="CZ49" s="66">
        <f>O49-CD49</f>
        <v>0</v>
      </c>
      <c r="DA49" s="66">
        <f>P49-CE49</f>
        <v>0</v>
      </c>
      <c r="DB49" s="66">
        <f>Q49-CF49</f>
        <v>0</v>
      </c>
      <c r="DC49" s="66">
        <f t="shared" si="55"/>
        <v>0</v>
      </c>
      <c r="DD49" s="66">
        <f t="shared" si="55"/>
        <v>0</v>
      </c>
      <c r="DE49" s="66">
        <f t="shared" si="55"/>
        <v>0</v>
      </c>
      <c r="DF49" s="66">
        <f>U49-CJ49</f>
        <v>0</v>
      </c>
      <c r="DG49" s="66">
        <f>V49-CK49</f>
        <v>0</v>
      </c>
      <c r="DH49" s="66">
        <f>W49-CL49</f>
        <v>0</v>
      </c>
      <c r="DI49" s="66"/>
      <c r="DJ49" s="66">
        <f>Y49-CN49</f>
        <v>0</v>
      </c>
      <c r="DK49" s="66">
        <f t="shared" si="54"/>
        <v>0</v>
      </c>
      <c r="DL49" s="66">
        <f>AA49-CP49</f>
        <v>0</v>
      </c>
    </row>
    <row r="50" spans="1:117" ht="33.75" customHeight="1" x14ac:dyDescent="0.25">
      <c r="A50" s="221"/>
      <c r="B50" s="215" t="s">
        <v>212</v>
      </c>
      <c r="C50" s="103" t="s">
        <v>211</v>
      </c>
      <c r="D50" s="69" t="s">
        <v>210</v>
      </c>
      <c r="E50" s="82">
        <v>410</v>
      </c>
      <c r="F50" s="67" t="s">
        <v>117</v>
      </c>
      <c r="G50" s="66">
        <f t="shared" si="30"/>
        <v>90000000</v>
      </c>
      <c r="H50" s="105"/>
      <c r="I50" s="105"/>
      <c r="J50" s="66">
        <f>21264791</f>
        <v>21264791</v>
      </c>
      <c r="K50" s="66"/>
      <c r="L50" s="105"/>
      <c r="M50" s="39"/>
      <c r="N50" s="39"/>
      <c r="O50" s="39"/>
      <c r="P50" s="66"/>
      <c r="Q50" s="66"/>
      <c r="R50" s="66"/>
      <c r="S50" s="66"/>
      <c r="T50" s="66"/>
      <c r="U50" s="66"/>
      <c r="V50" s="66">
        <f>90000000-21264791</f>
        <v>68735209</v>
      </c>
      <c r="W50" s="66"/>
      <c r="X50" s="66"/>
      <c r="Y50" s="66"/>
      <c r="Z50" s="66"/>
      <c r="AA50" s="66"/>
      <c r="AC50" s="22">
        <f t="shared" si="1"/>
        <v>0.55555555555555558</v>
      </c>
      <c r="AD50" s="66">
        <f t="shared" si="31"/>
        <v>50000000</v>
      </c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>
        <f>+'[4]ENERO 2016'!$Y$447</f>
        <v>50000000</v>
      </c>
      <c r="AT50" s="66"/>
      <c r="AU50" s="66"/>
      <c r="AV50" s="66"/>
      <c r="AW50" s="66"/>
      <c r="AX50" s="66"/>
      <c r="AY50" s="22">
        <f t="shared" si="3"/>
        <v>0.44444444444444442</v>
      </c>
      <c r="AZ50" s="66">
        <f t="shared" si="32"/>
        <v>40000000</v>
      </c>
      <c r="BA50" s="66">
        <f t="shared" si="33"/>
        <v>0</v>
      </c>
      <c r="BB50" s="66">
        <f t="shared" si="34"/>
        <v>0</v>
      </c>
      <c r="BC50" s="66">
        <f t="shared" si="34"/>
        <v>21264791</v>
      </c>
      <c r="BD50" s="66">
        <f t="shared" si="34"/>
        <v>0</v>
      </c>
      <c r="BE50" s="66">
        <f t="shared" si="46"/>
        <v>0</v>
      </c>
      <c r="BF50" s="66">
        <f t="shared" si="46"/>
        <v>0</v>
      </c>
      <c r="BG50" s="66">
        <f t="shared" si="46"/>
        <v>0</v>
      </c>
      <c r="BH50" s="66">
        <f t="shared" si="46"/>
        <v>0</v>
      </c>
      <c r="BI50" s="66">
        <f t="shared" si="46"/>
        <v>0</v>
      </c>
      <c r="BJ50" s="66">
        <f t="shared" si="53"/>
        <v>0</v>
      </c>
      <c r="BK50" s="66">
        <f t="shared" si="46"/>
        <v>0</v>
      </c>
      <c r="BL50" s="66">
        <f t="shared" si="46"/>
        <v>0</v>
      </c>
      <c r="BM50" s="66">
        <f t="shared" si="46"/>
        <v>0</v>
      </c>
      <c r="BN50" s="66">
        <f>+U50-AR50</f>
        <v>0</v>
      </c>
      <c r="BO50" s="66">
        <f t="shared" si="46"/>
        <v>18735209</v>
      </c>
      <c r="BP50" s="66">
        <f t="shared" si="46"/>
        <v>0</v>
      </c>
      <c r="BQ50" s="66"/>
      <c r="BR50" s="66"/>
      <c r="BS50" s="66">
        <f t="shared" si="47"/>
        <v>0</v>
      </c>
      <c r="BT50" s="66">
        <f t="shared" si="48"/>
        <v>0</v>
      </c>
      <c r="BU50" s="22">
        <f t="shared" si="10"/>
        <v>0.51545852222222222</v>
      </c>
      <c r="BV50" s="66">
        <f t="shared" si="37"/>
        <v>46391267</v>
      </c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>
        <f>+'[2]MARZO 2016 ULTIMO'!$H$777</f>
        <v>46391267</v>
      </c>
      <c r="CL50" s="66"/>
      <c r="CM50" s="66"/>
      <c r="CN50" s="66"/>
      <c r="CO50" s="66"/>
      <c r="CP50" s="66"/>
      <c r="CQ50" s="22">
        <f t="shared" si="12"/>
        <v>0.48454147777777778</v>
      </c>
      <c r="CR50" s="66">
        <f t="shared" si="38"/>
        <v>43608733</v>
      </c>
      <c r="CS50" s="66">
        <f t="shared" si="39"/>
        <v>0</v>
      </c>
      <c r="CT50" s="66">
        <f t="shared" si="39"/>
        <v>0</v>
      </c>
      <c r="CU50" s="66">
        <f t="shared" si="39"/>
        <v>21264791</v>
      </c>
      <c r="CV50" s="66">
        <f t="shared" si="39"/>
        <v>0</v>
      </c>
      <c r="CW50" s="66">
        <f t="shared" si="39"/>
        <v>0</v>
      </c>
      <c r="CX50" s="66">
        <f t="shared" si="39"/>
        <v>0</v>
      </c>
      <c r="CY50" s="66">
        <f t="shared" si="39"/>
        <v>0</v>
      </c>
      <c r="CZ50" s="66">
        <f>+O50-CD50</f>
        <v>0</v>
      </c>
      <c r="DA50" s="66">
        <f>+P50-CE50</f>
        <v>0</v>
      </c>
      <c r="DB50" s="66">
        <f>+Q50-CF50</f>
        <v>0</v>
      </c>
      <c r="DC50" s="66">
        <f t="shared" si="55"/>
        <v>0</v>
      </c>
      <c r="DD50" s="66">
        <f t="shared" si="55"/>
        <v>0</v>
      </c>
      <c r="DE50" s="66">
        <f t="shared" si="55"/>
        <v>0</v>
      </c>
      <c r="DF50" s="66">
        <f>+U50-CJ50</f>
        <v>0</v>
      </c>
      <c r="DG50" s="66">
        <f>+V50-CK50</f>
        <v>22343942</v>
      </c>
      <c r="DH50" s="66">
        <f>+W50-CL50</f>
        <v>0</v>
      </c>
      <c r="DI50" s="66"/>
      <c r="DJ50" s="66">
        <f>+Y50-CN50</f>
        <v>0</v>
      </c>
      <c r="DK50" s="66">
        <f t="shared" si="54"/>
        <v>0</v>
      </c>
      <c r="DL50" s="66">
        <f>+AA50-CP50</f>
        <v>0</v>
      </c>
      <c r="DM50" s="4"/>
    </row>
    <row r="51" spans="1:117" ht="21.75" customHeight="1" x14ac:dyDescent="0.25">
      <c r="A51" s="221"/>
      <c r="B51" s="217"/>
      <c r="C51" s="103" t="s">
        <v>209</v>
      </c>
      <c r="D51" s="69" t="s">
        <v>208</v>
      </c>
      <c r="E51" s="82">
        <v>410</v>
      </c>
      <c r="F51" s="67" t="s">
        <v>41</v>
      </c>
      <c r="G51" s="66">
        <f t="shared" si="30"/>
        <v>3000000</v>
      </c>
      <c r="H51" s="105"/>
      <c r="I51" s="105"/>
      <c r="J51" s="66"/>
      <c r="K51" s="66"/>
      <c r="L51" s="105"/>
      <c r="M51" s="39"/>
      <c r="N51" s="39"/>
      <c r="O51" s="39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>
        <v>3000000</v>
      </c>
      <c r="AC51" s="22">
        <f t="shared" si="1"/>
        <v>0.18545033333333333</v>
      </c>
      <c r="AD51" s="66">
        <f t="shared" si="31"/>
        <v>556351</v>
      </c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>
        <f>+'[3]ABRIL 2016'!$G$995</f>
        <v>556351</v>
      </c>
      <c r="AY51" s="22">
        <f t="shared" si="3"/>
        <v>0.81454966666666673</v>
      </c>
      <c r="AZ51" s="66">
        <f t="shared" si="32"/>
        <v>2443649</v>
      </c>
      <c r="BA51" s="66">
        <f t="shared" si="33"/>
        <v>0</v>
      </c>
      <c r="BB51" s="66">
        <f t="shared" si="34"/>
        <v>0</v>
      </c>
      <c r="BC51" s="66">
        <f t="shared" si="34"/>
        <v>0</v>
      </c>
      <c r="BD51" s="66">
        <f t="shared" si="34"/>
        <v>0</v>
      </c>
      <c r="BE51" s="66">
        <f t="shared" si="46"/>
        <v>0</v>
      </c>
      <c r="BF51" s="66">
        <f t="shared" si="46"/>
        <v>0</v>
      </c>
      <c r="BG51" s="66">
        <f t="shared" si="46"/>
        <v>0</v>
      </c>
      <c r="BH51" s="66">
        <f t="shared" si="46"/>
        <v>0</v>
      </c>
      <c r="BI51" s="66">
        <f t="shared" si="46"/>
        <v>0</v>
      </c>
      <c r="BJ51" s="66">
        <f t="shared" si="53"/>
        <v>0</v>
      </c>
      <c r="BK51" s="66">
        <f t="shared" si="46"/>
        <v>0</v>
      </c>
      <c r="BL51" s="66">
        <f t="shared" si="46"/>
        <v>0</v>
      </c>
      <c r="BM51" s="66">
        <f t="shared" si="46"/>
        <v>0</v>
      </c>
      <c r="BN51" s="66"/>
      <c r="BO51" s="66">
        <f t="shared" si="46"/>
        <v>0</v>
      </c>
      <c r="BP51" s="66">
        <f t="shared" si="46"/>
        <v>0</v>
      </c>
      <c r="BQ51" s="66"/>
      <c r="BR51" s="66"/>
      <c r="BS51" s="66">
        <f t="shared" si="47"/>
        <v>0</v>
      </c>
      <c r="BT51" s="66">
        <f t="shared" si="48"/>
        <v>2443649</v>
      </c>
      <c r="BU51" s="22">
        <f t="shared" si="10"/>
        <v>0.18545033333333333</v>
      </c>
      <c r="BV51" s="66">
        <f t="shared" si="37"/>
        <v>556351</v>
      </c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>
        <f>+'[3]ABRIL 2016'!$H$995</f>
        <v>556351</v>
      </c>
      <c r="CQ51" s="22">
        <f t="shared" si="12"/>
        <v>0.81454966666666673</v>
      </c>
      <c r="CR51" s="66">
        <f t="shared" si="38"/>
        <v>2443649</v>
      </c>
      <c r="CS51" s="66">
        <f t="shared" si="39"/>
        <v>0</v>
      </c>
      <c r="CT51" s="66">
        <f t="shared" si="39"/>
        <v>0</v>
      </c>
      <c r="CU51" s="66">
        <f t="shared" si="39"/>
        <v>0</v>
      </c>
      <c r="CV51" s="66">
        <f t="shared" si="39"/>
        <v>0</v>
      </c>
      <c r="CW51" s="66">
        <f t="shared" si="39"/>
        <v>0</v>
      </c>
      <c r="CX51" s="66">
        <f t="shared" si="39"/>
        <v>0</v>
      </c>
      <c r="CY51" s="66">
        <f t="shared" si="39"/>
        <v>0</v>
      </c>
      <c r="CZ51" s="66">
        <f>O51-CD51</f>
        <v>0</v>
      </c>
      <c r="DA51" s="66">
        <f>P51-CE51</f>
        <v>0</v>
      </c>
      <c r="DB51" s="66">
        <f>Q51-CF51</f>
        <v>0</v>
      </c>
      <c r="DC51" s="66">
        <f t="shared" si="55"/>
        <v>0</v>
      </c>
      <c r="DD51" s="66">
        <f t="shared" si="55"/>
        <v>0</v>
      </c>
      <c r="DE51" s="66">
        <f t="shared" si="55"/>
        <v>0</v>
      </c>
      <c r="DF51" s="66">
        <f>U51-CJ51</f>
        <v>0</v>
      </c>
      <c r="DG51" s="66">
        <f>V51-CK51</f>
        <v>0</v>
      </c>
      <c r="DH51" s="66">
        <f>W51-CL51</f>
        <v>0</v>
      </c>
      <c r="DI51" s="66"/>
      <c r="DJ51" s="66">
        <f>Y51-CN51</f>
        <v>0</v>
      </c>
      <c r="DK51" s="66">
        <f t="shared" si="54"/>
        <v>0</v>
      </c>
      <c r="DL51" s="66">
        <f>AA51-CP51</f>
        <v>2443649</v>
      </c>
      <c r="DM51" s="4"/>
    </row>
    <row r="52" spans="1:117" ht="47.25" customHeight="1" x14ac:dyDescent="0.25">
      <c r="A52" s="221"/>
      <c r="B52" s="215" t="s">
        <v>207</v>
      </c>
      <c r="C52" s="103" t="s">
        <v>206</v>
      </c>
      <c r="D52" s="69" t="s">
        <v>205</v>
      </c>
      <c r="E52" s="82">
        <v>410</v>
      </c>
      <c r="F52" s="67" t="s">
        <v>204</v>
      </c>
      <c r="G52" s="66">
        <f t="shared" si="30"/>
        <v>41000000</v>
      </c>
      <c r="H52" s="66"/>
      <c r="I52" s="39"/>
      <c r="J52" s="66">
        <v>30000000</v>
      </c>
      <c r="K52" s="66"/>
      <c r="L52" s="39"/>
      <c r="M52" s="39"/>
      <c r="N52" s="39"/>
      <c r="O52" s="39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>
        <f>22000000+5000000-16000000</f>
        <v>11000000</v>
      </c>
      <c r="AC52" s="22">
        <f t="shared" si="1"/>
        <v>0.82926829268292679</v>
      </c>
      <c r="AD52" s="66">
        <f t="shared" si="31"/>
        <v>34000000</v>
      </c>
      <c r="AE52" s="66"/>
      <c r="AF52" s="66"/>
      <c r="AG52" s="66">
        <v>30000000</v>
      </c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>
        <v>4000000</v>
      </c>
      <c r="AY52" s="22">
        <f t="shared" si="3"/>
        <v>0.17073170731707321</v>
      </c>
      <c r="AZ52" s="66">
        <f t="shared" si="32"/>
        <v>7000000</v>
      </c>
      <c r="BA52" s="66">
        <f t="shared" si="33"/>
        <v>0</v>
      </c>
      <c r="BB52" s="66">
        <f t="shared" si="34"/>
        <v>0</v>
      </c>
      <c r="BC52" s="66">
        <f t="shared" si="34"/>
        <v>0</v>
      </c>
      <c r="BD52" s="66">
        <f t="shared" si="34"/>
        <v>0</v>
      </c>
      <c r="BE52" s="66">
        <f t="shared" si="46"/>
        <v>0</v>
      </c>
      <c r="BF52" s="66">
        <f t="shared" si="46"/>
        <v>0</v>
      </c>
      <c r="BG52" s="66">
        <f t="shared" si="46"/>
        <v>0</v>
      </c>
      <c r="BH52" s="66">
        <f t="shared" si="46"/>
        <v>0</v>
      </c>
      <c r="BI52" s="66">
        <f t="shared" si="46"/>
        <v>0</v>
      </c>
      <c r="BJ52" s="66">
        <f t="shared" si="53"/>
        <v>0</v>
      </c>
      <c r="BK52" s="66">
        <f t="shared" si="46"/>
        <v>0</v>
      </c>
      <c r="BL52" s="66">
        <f t="shared" si="46"/>
        <v>0</v>
      </c>
      <c r="BM52" s="66">
        <f t="shared" si="46"/>
        <v>0</v>
      </c>
      <c r="BN52" s="66">
        <f t="shared" si="46"/>
        <v>0</v>
      </c>
      <c r="BO52" s="66">
        <f t="shared" si="46"/>
        <v>0</v>
      </c>
      <c r="BP52" s="66">
        <f t="shared" si="46"/>
        <v>0</v>
      </c>
      <c r="BQ52" s="66"/>
      <c r="BR52" s="66"/>
      <c r="BS52" s="66">
        <f t="shared" si="47"/>
        <v>0</v>
      </c>
      <c r="BT52" s="66">
        <f t="shared" si="48"/>
        <v>7000000</v>
      </c>
      <c r="BU52" s="22">
        <f t="shared" si="10"/>
        <v>0.60936819512195117</v>
      </c>
      <c r="BV52" s="66">
        <f t="shared" si="37"/>
        <v>24984096</v>
      </c>
      <c r="BW52" s="66"/>
      <c r="BX52" s="66"/>
      <c r="BY52" s="66">
        <f>+'[1]MAYO 2016'!$H$1177</f>
        <v>20984096</v>
      </c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>
        <v>4000000</v>
      </c>
      <c r="CQ52" s="22">
        <f t="shared" si="12"/>
        <v>0.39063180487804883</v>
      </c>
      <c r="CR52" s="66">
        <f t="shared" si="38"/>
        <v>16015904</v>
      </c>
      <c r="CS52" s="66">
        <f t="shared" si="39"/>
        <v>0</v>
      </c>
      <c r="CT52" s="66">
        <f t="shared" si="39"/>
        <v>0</v>
      </c>
      <c r="CU52" s="66">
        <f t="shared" si="39"/>
        <v>9015904</v>
      </c>
      <c r="CV52" s="66">
        <f t="shared" si="39"/>
        <v>0</v>
      </c>
      <c r="CW52" s="66">
        <f t="shared" si="39"/>
        <v>0</v>
      </c>
      <c r="CX52" s="66">
        <f t="shared" si="39"/>
        <v>0</v>
      </c>
      <c r="CY52" s="66">
        <f t="shared" si="39"/>
        <v>0</v>
      </c>
      <c r="CZ52" s="66">
        <f t="shared" ref="CZ52:DA57" si="56">+O52-CD52</f>
        <v>0</v>
      </c>
      <c r="DA52" s="66">
        <f t="shared" si="56"/>
        <v>0</v>
      </c>
      <c r="DB52" s="66">
        <f t="shared" ref="DB52:DB57" si="57">Q52-CF52</f>
        <v>0</v>
      </c>
      <c r="DC52" s="66">
        <f t="shared" si="55"/>
        <v>0</v>
      </c>
      <c r="DD52" s="66">
        <f t="shared" si="55"/>
        <v>0</v>
      </c>
      <c r="DE52" s="66">
        <f t="shared" si="55"/>
        <v>0</v>
      </c>
      <c r="DF52" s="66">
        <f t="shared" ref="DF52:DH57" si="58">+U52-CJ52</f>
        <v>0</v>
      </c>
      <c r="DG52" s="66">
        <f t="shared" si="58"/>
        <v>0</v>
      </c>
      <c r="DH52" s="66">
        <f t="shared" si="58"/>
        <v>0</v>
      </c>
      <c r="DI52" s="66"/>
      <c r="DJ52" s="66">
        <f t="shared" ref="DJ52:DJ57" si="59">+Y52-CN52</f>
        <v>0</v>
      </c>
      <c r="DK52" s="66">
        <f t="shared" si="54"/>
        <v>0</v>
      </c>
      <c r="DL52" s="66">
        <f t="shared" ref="DL52:DL57" si="60">+AA52-CP52</f>
        <v>7000000</v>
      </c>
    </row>
    <row r="53" spans="1:117" ht="30" x14ac:dyDescent="0.25">
      <c r="A53" s="221"/>
      <c r="B53" s="216"/>
      <c r="C53" s="103" t="s">
        <v>203</v>
      </c>
      <c r="D53" s="69" t="s">
        <v>202</v>
      </c>
      <c r="E53" s="82">
        <v>410</v>
      </c>
      <c r="F53" s="67" t="s">
        <v>117</v>
      </c>
      <c r="G53" s="66">
        <f t="shared" si="30"/>
        <v>10000000</v>
      </c>
      <c r="H53" s="66"/>
      <c r="I53" s="39"/>
      <c r="J53" s="66"/>
      <c r="K53" s="66"/>
      <c r="L53" s="39"/>
      <c r="M53" s="39"/>
      <c r="N53" s="39"/>
      <c r="O53" s="39"/>
      <c r="P53" s="66"/>
      <c r="Q53" s="66"/>
      <c r="R53" s="66"/>
      <c r="S53" s="66"/>
      <c r="T53" s="66"/>
      <c r="U53" s="66"/>
      <c r="V53" s="66">
        <v>10000000</v>
      </c>
      <c r="W53" s="66"/>
      <c r="X53" s="66"/>
      <c r="Y53" s="66"/>
      <c r="Z53" s="66"/>
      <c r="AA53" s="66"/>
      <c r="AC53" s="22">
        <f t="shared" si="1"/>
        <v>1</v>
      </c>
      <c r="AD53" s="66">
        <f t="shared" si="31"/>
        <v>10000000</v>
      </c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>
        <v>10000000</v>
      </c>
      <c r="AT53" s="66"/>
      <c r="AU53" s="66"/>
      <c r="AV53" s="66"/>
      <c r="AW53" s="66"/>
      <c r="AX53" s="66"/>
      <c r="AY53" s="22">
        <f t="shared" si="3"/>
        <v>0</v>
      </c>
      <c r="AZ53" s="66">
        <f t="shared" si="32"/>
        <v>0</v>
      </c>
      <c r="BA53" s="66">
        <f t="shared" si="33"/>
        <v>0</v>
      </c>
      <c r="BB53" s="66">
        <f t="shared" si="34"/>
        <v>0</v>
      </c>
      <c r="BC53" s="66">
        <f t="shared" si="34"/>
        <v>0</v>
      </c>
      <c r="BD53" s="66">
        <f t="shared" si="34"/>
        <v>0</v>
      </c>
      <c r="BE53" s="66">
        <f t="shared" ref="BE53:BI57" si="61">+L53-AI53</f>
        <v>0</v>
      </c>
      <c r="BF53" s="66">
        <f t="shared" si="61"/>
        <v>0</v>
      </c>
      <c r="BG53" s="66">
        <f t="shared" si="61"/>
        <v>0</v>
      </c>
      <c r="BH53" s="66">
        <f t="shared" si="61"/>
        <v>0</v>
      </c>
      <c r="BI53" s="66">
        <f t="shared" si="61"/>
        <v>0</v>
      </c>
      <c r="BJ53" s="66">
        <f t="shared" si="53"/>
        <v>0</v>
      </c>
      <c r="BK53" s="66">
        <f t="shared" ref="BK53:BP57" si="62">+R53-AO53</f>
        <v>0</v>
      </c>
      <c r="BL53" s="66">
        <f t="shared" si="62"/>
        <v>0</v>
      </c>
      <c r="BM53" s="66">
        <f t="shared" si="62"/>
        <v>0</v>
      </c>
      <c r="BN53" s="66">
        <f t="shared" si="62"/>
        <v>0</v>
      </c>
      <c r="BO53" s="66">
        <f t="shared" si="62"/>
        <v>0</v>
      </c>
      <c r="BP53" s="66">
        <f t="shared" si="62"/>
        <v>0</v>
      </c>
      <c r="BQ53" s="66"/>
      <c r="BR53" s="66"/>
      <c r="BS53" s="66">
        <f t="shared" si="47"/>
        <v>0</v>
      </c>
      <c r="BT53" s="66">
        <f t="shared" si="48"/>
        <v>0</v>
      </c>
      <c r="BU53" s="22">
        <f t="shared" si="10"/>
        <v>0.9553836</v>
      </c>
      <c r="BV53" s="66">
        <f t="shared" si="37"/>
        <v>9553836</v>
      </c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>
        <f>+'[5]FEBRERO 2016'!$H$621</f>
        <v>9553836</v>
      </c>
      <c r="CL53" s="66"/>
      <c r="CM53" s="66"/>
      <c r="CN53" s="66"/>
      <c r="CO53" s="66"/>
      <c r="CP53" s="66"/>
      <c r="CQ53" s="22">
        <f t="shared" si="12"/>
        <v>4.4616400000000001E-2</v>
      </c>
      <c r="CR53" s="66">
        <f t="shared" si="38"/>
        <v>446164</v>
      </c>
      <c r="CS53" s="66">
        <f t="shared" si="39"/>
        <v>0</v>
      </c>
      <c r="CT53" s="66">
        <f t="shared" si="39"/>
        <v>0</v>
      </c>
      <c r="CU53" s="66">
        <f t="shared" si="39"/>
        <v>0</v>
      </c>
      <c r="CV53" s="66">
        <f t="shared" si="39"/>
        <v>0</v>
      </c>
      <c r="CW53" s="66">
        <f t="shared" si="39"/>
        <v>0</v>
      </c>
      <c r="CX53" s="66">
        <f t="shared" si="39"/>
        <v>0</v>
      </c>
      <c r="CY53" s="66">
        <f t="shared" si="39"/>
        <v>0</v>
      </c>
      <c r="CZ53" s="66">
        <f t="shared" si="56"/>
        <v>0</v>
      </c>
      <c r="DA53" s="66">
        <f t="shared" si="56"/>
        <v>0</v>
      </c>
      <c r="DB53" s="66">
        <f t="shared" si="57"/>
        <v>0</v>
      </c>
      <c r="DC53" s="66">
        <f t="shared" si="55"/>
        <v>0</v>
      </c>
      <c r="DD53" s="66">
        <f t="shared" si="55"/>
        <v>0</v>
      </c>
      <c r="DE53" s="66">
        <f t="shared" si="55"/>
        <v>0</v>
      </c>
      <c r="DF53" s="66">
        <f t="shared" si="58"/>
        <v>0</v>
      </c>
      <c r="DG53" s="66">
        <f t="shared" si="58"/>
        <v>446164</v>
      </c>
      <c r="DH53" s="66">
        <f t="shared" si="58"/>
        <v>0</v>
      </c>
      <c r="DI53" s="66"/>
      <c r="DJ53" s="66">
        <f t="shared" si="59"/>
        <v>0</v>
      </c>
      <c r="DK53" s="66">
        <f t="shared" si="54"/>
        <v>0</v>
      </c>
      <c r="DL53" s="66">
        <f t="shared" si="60"/>
        <v>0</v>
      </c>
    </row>
    <row r="54" spans="1:117" ht="31.5" customHeight="1" x14ac:dyDescent="0.25">
      <c r="A54" s="221"/>
      <c r="B54" s="216"/>
      <c r="C54" s="103" t="s">
        <v>201</v>
      </c>
      <c r="D54" s="69" t="s">
        <v>200</v>
      </c>
      <c r="E54" s="82">
        <v>410</v>
      </c>
      <c r="F54" s="67" t="s">
        <v>117</v>
      </c>
      <c r="G54" s="66">
        <f t="shared" si="30"/>
        <v>30000000</v>
      </c>
      <c r="H54" s="66"/>
      <c r="I54" s="39"/>
      <c r="J54" s="66">
        <f>11831904</f>
        <v>11831904</v>
      </c>
      <c r="K54" s="66"/>
      <c r="L54" s="39"/>
      <c r="M54" s="39"/>
      <c r="N54" s="39"/>
      <c r="O54" s="39"/>
      <c r="P54" s="66"/>
      <c r="Q54" s="66"/>
      <c r="R54" s="66"/>
      <c r="S54" s="66"/>
      <c r="T54" s="66"/>
      <c r="U54" s="66"/>
      <c r="V54" s="66">
        <v>18168096</v>
      </c>
      <c r="W54" s="66"/>
      <c r="X54" s="66"/>
      <c r="Y54" s="66"/>
      <c r="Z54" s="66"/>
      <c r="AA54" s="66"/>
      <c r="AC54" s="22">
        <f t="shared" si="1"/>
        <v>1</v>
      </c>
      <c r="AD54" s="66">
        <f t="shared" si="31"/>
        <v>30000000</v>
      </c>
      <c r="AE54" s="66"/>
      <c r="AF54" s="66"/>
      <c r="AG54" s="66">
        <f>+'[2]MARZO 2016 ULTIMO'!$M$817</f>
        <v>11831904</v>
      </c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>
        <v>18168096</v>
      </c>
      <c r="AT54" s="66"/>
      <c r="AU54" s="66"/>
      <c r="AV54" s="66"/>
      <c r="AW54" s="66"/>
      <c r="AX54" s="66"/>
      <c r="AY54" s="22">
        <f t="shared" si="3"/>
        <v>0</v>
      </c>
      <c r="AZ54" s="66">
        <f t="shared" si="32"/>
        <v>0</v>
      </c>
      <c r="BA54" s="66">
        <f t="shared" si="33"/>
        <v>0</v>
      </c>
      <c r="BB54" s="66">
        <f t="shared" si="34"/>
        <v>0</v>
      </c>
      <c r="BC54" s="66">
        <f t="shared" si="34"/>
        <v>0</v>
      </c>
      <c r="BD54" s="66">
        <f t="shared" si="34"/>
        <v>0</v>
      </c>
      <c r="BE54" s="66">
        <f t="shared" si="61"/>
        <v>0</v>
      </c>
      <c r="BF54" s="66">
        <f t="shared" si="61"/>
        <v>0</v>
      </c>
      <c r="BG54" s="66">
        <f t="shared" si="61"/>
        <v>0</v>
      </c>
      <c r="BH54" s="66">
        <f t="shared" si="61"/>
        <v>0</v>
      </c>
      <c r="BI54" s="66">
        <f t="shared" si="61"/>
        <v>0</v>
      </c>
      <c r="BJ54" s="66">
        <f t="shared" si="53"/>
        <v>0</v>
      </c>
      <c r="BK54" s="66">
        <f t="shared" si="62"/>
        <v>0</v>
      </c>
      <c r="BL54" s="66">
        <f t="shared" si="62"/>
        <v>0</v>
      </c>
      <c r="BM54" s="66">
        <f t="shared" si="62"/>
        <v>0</v>
      </c>
      <c r="BN54" s="66">
        <f t="shared" si="62"/>
        <v>0</v>
      </c>
      <c r="BO54" s="66">
        <f t="shared" si="62"/>
        <v>0</v>
      </c>
      <c r="BP54" s="66">
        <f t="shared" si="62"/>
        <v>0</v>
      </c>
      <c r="BQ54" s="66"/>
      <c r="BR54" s="66"/>
      <c r="BS54" s="66">
        <f t="shared" si="47"/>
        <v>0</v>
      </c>
      <c r="BT54" s="66">
        <f t="shared" si="48"/>
        <v>0</v>
      </c>
      <c r="BU54" s="22">
        <f t="shared" si="10"/>
        <v>0.60560320000000001</v>
      </c>
      <c r="BV54" s="66">
        <f t="shared" si="37"/>
        <v>18168096</v>
      </c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>
        <f>+'[5]FEBRERO 2016'!$H$635</f>
        <v>18168096</v>
      </c>
      <c r="CL54" s="66"/>
      <c r="CM54" s="66"/>
      <c r="CN54" s="66"/>
      <c r="CO54" s="66"/>
      <c r="CP54" s="66"/>
      <c r="CQ54" s="22">
        <f t="shared" si="12"/>
        <v>0.39439679999999999</v>
      </c>
      <c r="CR54" s="66">
        <f t="shared" si="38"/>
        <v>11831904</v>
      </c>
      <c r="CS54" s="66">
        <f t="shared" si="39"/>
        <v>0</v>
      </c>
      <c r="CT54" s="66">
        <f t="shared" si="39"/>
        <v>0</v>
      </c>
      <c r="CU54" s="66">
        <f t="shared" si="39"/>
        <v>11831904</v>
      </c>
      <c r="CV54" s="66">
        <f t="shared" si="39"/>
        <v>0</v>
      </c>
      <c r="CW54" s="66">
        <f t="shared" si="39"/>
        <v>0</v>
      </c>
      <c r="CX54" s="66">
        <f t="shared" si="39"/>
        <v>0</v>
      </c>
      <c r="CY54" s="66">
        <f t="shared" si="39"/>
        <v>0</v>
      </c>
      <c r="CZ54" s="66">
        <f t="shared" si="56"/>
        <v>0</v>
      </c>
      <c r="DA54" s="66">
        <f t="shared" si="56"/>
        <v>0</v>
      </c>
      <c r="DB54" s="66">
        <f t="shared" si="57"/>
        <v>0</v>
      </c>
      <c r="DC54" s="66">
        <f t="shared" si="55"/>
        <v>0</v>
      </c>
      <c r="DD54" s="66">
        <f t="shared" si="55"/>
        <v>0</v>
      </c>
      <c r="DE54" s="66">
        <f t="shared" si="55"/>
        <v>0</v>
      </c>
      <c r="DF54" s="66">
        <f t="shared" si="58"/>
        <v>0</v>
      </c>
      <c r="DG54" s="66">
        <f t="shared" si="58"/>
        <v>0</v>
      </c>
      <c r="DH54" s="66">
        <f t="shared" si="58"/>
        <v>0</v>
      </c>
      <c r="DI54" s="66"/>
      <c r="DJ54" s="66">
        <f t="shared" si="59"/>
        <v>0</v>
      </c>
      <c r="DK54" s="66">
        <f t="shared" si="54"/>
        <v>0</v>
      </c>
      <c r="DL54" s="66">
        <f t="shared" si="60"/>
        <v>0</v>
      </c>
    </row>
    <row r="55" spans="1:117" ht="19.5" customHeight="1" x14ac:dyDescent="0.25">
      <c r="A55" s="221"/>
      <c r="B55" s="216"/>
      <c r="C55" s="103" t="s">
        <v>199</v>
      </c>
      <c r="D55" s="69" t="s">
        <v>198</v>
      </c>
      <c r="E55" s="82">
        <v>410</v>
      </c>
      <c r="F55" s="67" t="s">
        <v>117</v>
      </c>
      <c r="G55" s="66">
        <f t="shared" si="30"/>
        <v>10000000</v>
      </c>
      <c r="H55" s="66"/>
      <c r="I55" s="39"/>
      <c r="J55" s="39"/>
      <c r="K55" s="39"/>
      <c r="L55" s="39"/>
      <c r="M55" s="39"/>
      <c r="N55" s="39"/>
      <c r="O55" s="39"/>
      <c r="P55" s="66"/>
      <c r="Q55" s="66"/>
      <c r="R55" s="66"/>
      <c r="S55" s="66"/>
      <c r="T55" s="66"/>
      <c r="U55" s="66"/>
      <c r="V55" s="66">
        <v>10000000</v>
      </c>
      <c r="W55" s="66"/>
      <c r="X55" s="66"/>
      <c r="Y55" s="66"/>
      <c r="Z55" s="66"/>
      <c r="AA55" s="66"/>
      <c r="AC55" s="22">
        <f t="shared" si="1"/>
        <v>1</v>
      </c>
      <c r="AD55" s="66">
        <f t="shared" si="31"/>
        <v>10000000</v>
      </c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>
        <f>+'[4]ENERO 2016'!$Y$478</f>
        <v>10000000</v>
      </c>
      <c r="AT55" s="66"/>
      <c r="AU55" s="66"/>
      <c r="AV55" s="66"/>
      <c r="AW55" s="66"/>
      <c r="AX55" s="66"/>
      <c r="AY55" s="22">
        <f t="shared" si="3"/>
        <v>0</v>
      </c>
      <c r="AZ55" s="66">
        <f t="shared" si="32"/>
        <v>0</v>
      </c>
      <c r="BA55" s="66">
        <f t="shared" si="33"/>
        <v>0</v>
      </c>
      <c r="BB55" s="66">
        <f t="shared" si="34"/>
        <v>0</v>
      </c>
      <c r="BC55" s="66">
        <f t="shared" si="34"/>
        <v>0</v>
      </c>
      <c r="BD55" s="66">
        <f t="shared" si="34"/>
        <v>0</v>
      </c>
      <c r="BE55" s="66">
        <f t="shared" si="61"/>
        <v>0</v>
      </c>
      <c r="BF55" s="66">
        <f t="shared" si="61"/>
        <v>0</v>
      </c>
      <c r="BG55" s="66">
        <f t="shared" si="61"/>
        <v>0</v>
      </c>
      <c r="BH55" s="66">
        <f t="shared" si="61"/>
        <v>0</v>
      </c>
      <c r="BI55" s="66">
        <f t="shared" si="61"/>
        <v>0</v>
      </c>
      <c r="BJ55" s="66">
        <f t="shared" si="53"/>
        <v>0</v>
      </c>
      <c r="BK55" s="66">
        <f t="shared" si="62"/>
        <v>0</v>
      </c>
      <c r="BL55" s="66">
        <f t="shared" si="62"/>
        <v>0</v>
      </c>
      <c r="BM55" s="66">
        <f t="shared" si="62"/>
        <v>0</v>
      </c>
      <c r="BN55" s="66">
        <f t="shared" si="62"/>
        <v>0</v>
      </c>
      <c r="BO55" s="66">
        <f t="shared" si="62"/>
        <v>0</v>
      </c>
      <c r="BP55" s="66">
        <f t="shared" si="62"/>
        <v>0</v>
      </c>
      <c r="BQ55" s="66"/>
      <c r="BR55" s="66"/>
      <c r="BS55" s="66">
        <f t="shared" si="47"/>
        <v>0</v>
      </c>
      <c r="BT55" s="66">
        <f t="shared" si="48"/>
        <v>0</v>
      </c>
      <c r="BU55" s="22">
        <f t="shared" si="10"/>
        <v>1</v>
      </c>
      <c r="BV55" s="66">
        <f t="shared" si="37"/>
        <v>10000000</v>
      </c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>
        <v>10000000</v>
      </c>
      <c r="CL55" s="66"/>
      <c r="CM55" s="66"/>
      <c r="CN55" s="66"/>
      <c r="CO55" s="66"/>
      <c r="CP55" s="66"/>
      <c r="CQ55" s="22">
        <f t="shared" si="12"/>
        <v>0</v>
      </c>
      <c r="CR55" s="66">
        <f t="shared" si="38"/>
        <v>0</v>
      </c>
      <c r="CS55" s="66">
        <f t="shared" si="39"/>
        <v>0</v>
      </c>
      <c r="CT55" s="66">
        <f t="shared" si="39"/>
        <v>0</v>
      </c>
      <c r="CU55" s="66">
        <f t="shared" si="39"/>
        <v>0</v>
      </c>
      <c r="CV55" s="66">
        <f t="shared" si="39"/>
        <v>0</v>
      </c>
      <c r="CW55" s="66">
        <f t="shared" si="39"/>
        <v>0</v>
      </c>
      <c r="CX55" s="66">
        <f t="shared" si="39"/>
        <v>0</v>
      </c>
      <c r="CY55" s="66">
        <f t="shared" si="39"/>
        <v>0</v>
      </c>
      <c r="CZ55" s="66">
        <f t="shared" si="56"/>
        <v>0</v>
      </c>
      <c r="DA55" s="66">
        <f t="shared" si="56"/>
        <v>0</v>
      </c>
      <c r="DB55" s="66">
        <f t="shared" si="57"/>
        <v>0</v>
      </c>
      <c r="DC55" s="66">
        <f t="shared" si="55"/>
        <v>0</v>
      </c>
      <c r="DD55" s="66">
        <f t="shared" si="55"/>
        <v>0</v>
      </c>
      <c r="DE55" s="66">
        <f t="shared" si="55"/>
        <v>0</v>
      </c>
      <c r="DF55" s="66">
        <f t="shared" si="58"/>
        <v>0</v>
      </c>
      <c r="DG55" s="66">
        <f t="shared" si="58"/>
        <v>0</v>
      </c>
      <c r="DH55" s="66">
        <f t="shared" si="58"/>
        <v>0</v>
      </c>
      <c r="DI55" s="66"/>
      <c r="DJ55" s="66">
        <f t="shared" si="59"/>
        <v>0</v>
      </c>
      <c r="DK55" s="66">
        <f t="shared" si="54"/>
        <v>0</v>
      </c>
      <c r="DL55" s="66">
        <f t="shared" si="60"/>
        <v>0</v>
      </c>
    </row>
    <row r="56" spans="1:117" ht="33" customHeight="1" x14ac:dyDescent="0.25">
      <c r="A56" s="221"/>
      <c r="B56" s="216"/>
      <c r="C56" s="103" t="s">
        <v>197</v>
      </c>
      <c r="D56" s="69" t="s">
        <v>196</v>
      </c>
      <c r="E56" s="82">
        <v>410</v>
      </c>
      <c r="F56" s="67" t="s">
        <v>117</v>
      </c>
      <c r="G56" s="66">
        <f t="shared" si="30"/>
        <v>94368590</v>
      </c>
      <c r="H56" s="66"/>
      <c r="I56" s="39"/>
      <c r="J56" s="39"/>
      <c r="K56" s="39"/>
      <c r="L56" s="39"/>
      <c r="M56" s="39">
        <f>74368590</f>
        <v>74368590</v>
      </c>
      <c r="N56" s="39"/>
      <c r="O56" s="39"/>
      <c r="P56" s="66"/>
      <c r="Q56" s="66"/>
      <c r="R56" s="66"/>
      <c r="S56" s="66"/>
      <c r="T56" s="66"/>
      <c r="U56" s="66"/>
      <c r="V56" s="66">
        <v>20000000</v>
      </c>
      <c r="W56" s="66"/>
      <c r="X56" s="66"/>
      <c r="Y56" s="66"/>
      <c r="Z56" s="66"/>
      <c r="AA56" s="66"/>
      <c r="AC56" s="22">
        <f t="shared" si="1"/>
        <v>0.1768401435265696</v>
      </c>
      <c r="AD56" s="66">
        <f t="shared" si="31"/>
        <v>16688155</v>
      </c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>
        <f>+'[1]MAYO 2016'!$Y$1245</f>
        <v>16688155</v>
      </c>
      <c r="AT56" s="66"/>
      <c r="AU56" s="66"/>
      <c r="AV56" s="66"/>
      <c r="AW56" s="66"/>
      <c r="AX56" s="66"/>
      <c r="AY56" s="22">
        <f t="shared" si="3"/>
        <v>0.82315985647343037</v>
      </c>
      <c r="AZ56" s="66">
        <f t="shared" si="32"/>
        <v>77680435</v>
      </c>
      <c r="BA56" s="66">
        <f t="shared" si="33"/>
        <v>0</v>
      </c>
      <c r="BB56" s="66">
        <f t="shared" si="34"/>
        <v>0</v>
      </c>
      <c r="BC56" s="66">
        <f t="shared" si="34"/>
        <v>0</v>
      </c>
      <c r="BD56" s="66">
        <f t="shared" si="34"/>
        <v>0</v>
      </c>
      <c r="BE56" s="66">
        <f t="shared" si="61"/>
        <v>0</v>
      </c>
      <c r="BF56" s="66">
        <f t="shared" si="61"/>
        <v>74368590</v>
      </c>
      <c r="BG56" s="66">
        <f t="shared" si="61"/>
        <v>0</v>
      </c>
      <c r="BH56" s="66">
        <f t="shared" si="61"/>
        <v>0</v>
      </c>
      <c r="BI56" s="66">
        <f t="shared" si="61"/>
        <v>0</v>
      </c>
      <c r="BJ56" s="66">
        <f t="shared" si="53"/>
        <v>0</v>
      </c>
      <c r="BK56" s="66">
        <f t="shared" si="62"/>
        <v>0</v>
      </c>
      <c r="BL56" s="66">
        <f t="shared" si="62"/>
        <v>0</v>
      </c>
      <c r="BM56" s="66">
        <f t="shared" si="62"/>
        <v>0</v>
      </c>
      <c r="BN56" s="66">
        <f t="shared" si="62"/>
        <v>0</v>
      </c>
      <c r="BO56" s="66">
        <f t="shared" si="62"/>
        <v>3311845</v>
      </c>
      <c r="BP56" s="66">
        <f t="shared" si="62"/>
        <v>0</v>
      </c>
      <c r="BQ56" s="66"/>
      <c r="BR56" s="66"/>
      <c r="BS56" s="66">
        <f t="shared" si="47"/>
        <v>0</v>
      </c>
      <c r="BT56" s="66">
        <f t="shared" si="48"/>
        <v>0</v>
      </c>
      <c r="BU56" s="22">
        <f t="shared" si="10"/>
        <v>0.14084510534702277</v>
      </c>
      <c r="BV56" s="66">
        <f t="shared" si="37"/>
        <v>13291354</v>
      </c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>
        <f>+'[1]MAYO 2016'!$H$1243</f>
        <v>13291354</v>
      </c>
      <c r="CL56" s="66"/>
      <c r="CM56" s="66"/>
      <c r="CN56" s="66"/>
      <c r="CO56" s="66"/>
      <c r="CP56" s="66"/>
      <c r="CQ56" s="22">
        <f t="shared" si="12"/>
        <v>0.85915489465297723</v>
      </c>
      <c r="CR56" s="66">
        <f t="shared" si="38"/>
        <v>81077236</v>
      </c>
      <c r="CS56" s="66">
        <f t="shared" si="39"/>
        <v>0</v>
      </c>
      <c r="CT56" s="66">
        <f t="shared" si="39"/>
        <v>0</v>
      </c>
      <c r="CU56" s="66">
        <f t="shared" si="39"/>
        <v>0</v>
      </c>
      <c r="CV56" s="66">
        <f t="shared" si="39"/>
        <v>0</v>
      </c>
      <c r="CW56" s="66">
        <f t="shared" si="39"/>
        <v>0</v>
      </c>
      <c r="CX56" s="66">
        <f t="shared" si="39"/>
        <v>74368590</v>
      </c>
      <c r="CY56" s="66">
        <f t="shared" si="39"/>
        <v>0</v>
      </c>
      <c r="CZ56" s="66">
        <f t="shared" si="56"/>
        <v>0</v>
      </c>
      <c r="DA56" s="66">
        <f t="shared" si="56"/>
        <v>0</v>
      </c>
      <c r="DB56" s="66">
        <f t="shared" si="57"/>
        <v>0</v>
      </c>
      <c r="DC56" s="66">
        <f t="shared" si="55"/>
        <v>0</v>
      </c>
      <c r="DD56" s="66">
        <f t="shared" si="55"/>
        <v>0</v>
      </c>
      <c r="DE56" s="66">
        <f t="shared" si="55"/>
        <v>0</v>
      </c>
      <c r="DF56" s="66">
        <f t="shared" si="58"/>
        <v>0</v>
      </c>
      <c r="DG56" s="66">
        <f t="shared" si="58"/>
        <v>6708646</v>
      </c>
      <c r="DH56" s="66">
        <f t="shared" si="58"/>
        <v>0</v>
      </c>
      <c r="DI56" s="66"/>
      <c r="DJ56" s="66">
        <f t="shared" si="59"/>
        <v>0</v>
      </c>
      <c r="DK56" s="66">
        <f t="shared" si="54"/>
        <v>0</v>
      </c>
      <c r="DL56" s="66">
        <f t="shared" si="60"/>
        <v>0</v>
      </c>
    </row>
    <row r="57" spans="1:117" ht="32.25" customHeight="1" x14ac:dyDescent="0.25">
      <c r="A57" s="222"/>
      <c r="B57" s="217"/>
      <c r="C57" s="103" t="s">
        <v>195</v>
      </c>
      <c r="D57" s="69" t="s">
        <v>194</v>
      </c>
      <c r="E57" s="82">
        <v>410</v>
      </c>
      <c r="F57" s="67" t="s">
        <v>117</v>
      </c>
      <c r="G57" s="66">
        <f t="shared" si="30"/>
        <v>16000000</v>
      </c>
      <c r="H57" s="66"/>
      <c r="I57" s="39"/>
      <c r="J57" s="39"/>
      <c r="K57" s="39"/>
      <c r="L57" s="39"/>
      <c r="M57" s="39"/>
      <c r="N57" s="39"/>
      <c r="O57" s="39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>
        <f>16000000</f>
        <v>16000000</v>
      </c>
      <c r="AC57" s="22">
        <f t="shared" si="1"/>
        <v>1</v>
      </c>
      <c r="AD57" s="66">
        <f t="shared" si="31"/>
        <v>16000000</v>
      </c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>
        <f>+'[2]MARZO 2016 ULTIMO'!$AF$846</f>
        <v>16000000</v>
      </c>
      <c r="AY57" s="22">
        <f t="shared" si="3"/>
        <v>0</v>
      </c>
      <c r="AZ57" s="66">
        <f t="shared" si="32"/>
        <v>0</v>
      </c>
      <c r="BA57" s="66">
        <f t="shared" si="33"/>
        <v>0</v>
      </c>
      <c r="BB57" s="66">
        <f t="shared" si="34"/>
        <v>0</v>
      </c>
      <c r="BC57" s="66">
        <f t="shared" si="34"/>
        <v>0</v>
      </c>
      <c r="BD57" s="66">
        <f t="shared" si="34"/>
        <v>0</v>
      </c>
      <c r="BE57" s="66">
        <f t="shared" si="61"/>
        <v>0</v>
      </c>
      <c r="BF57" s="66">
        <f t="shared" si="61"/>
        <v>0</v>
      </c>
      <c r="BG57" s="66">
        <f t="shared" si="61"/>
        <v>0</v>
      </c>
      <c r="BH57" s="66">
        <f t="shared" si="61"/>
        <v>0</v>
      </c>
      <c r="BI57" s="66">
        <f t="shared" si="61"/>
        <v>0</v>
      </c>
      <c r="BJ57" s="66">
        <f t="shared" si="53"/>
        <v>0</v>
      </c>
      <c r="BK57" s="66">
        <f t="shared" si="62"/>
        <v>0</v>
      </c>
      <c r="BL57" s="66">
        <f t="shared" si="62"/>
        <v>0</v>
      </c>
      <c r="BM57" s="66">
        <f t="shared" si="62"/>
        <v>0</v>
      </c>
      <c r="BN57" s="66">
        <f t="shared" si="62"/>
        <v>0</v>
      </c>
      <c r="BO57" s="66">
        <f t="shared" si="62"/>
        <v>0</v>
      </c>
      <c r="BP57" s="66">
        <f t="shared" si="62"/>
        <v>0</v>
      </c>
      <c r="BQ57" s="66"/>
      <c r="BR57" s="66"/>
      <c r="BS57" s="66">
        <f t="shared" si="47"/>
        <v>0</v>
      </c>
      <c r="BT57" s="66">
        <f t="shared" si="48"/>
        <v>0</v>
      </c>
      <c r="BU57" s="22">
        <f t="shared" si="10"/>
        <v>1</v>
      </c>
      <c r="BV57" s="66">
        <f t="shared" si="37"/>
        <v>16000000</v>
      </c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>
        <f>+'[2]MARZO 2016 ULTIMO'!$AF$846</f>
        <v>16000000</v>
      </c>
      <c r="CQ57" s="22">
        <f t="shared" si="12"/>
        <v>0</v>
      </c>
      <c r="CR57" s="66">
        <f t="shared" si="38"/>
        <v>0</v>
      </c>
      <c r="CS57" s="66">
        <f t="shared" si="39"/>
        <v>0</v>
      </c>
      <c r="CT57" s="66">
        <f t="shared" si="39"/>
        <v>0</v>
      </c>
      <c r="CU57" s="66">
        <f t="shared" si="39"/>
        <v>0</v>
      </c>
      <c r="CV57" s="66">
        <f t="shared" ref="CV57:CY57" si="63">K57-BZ57</f>
        <v>0</v>
      </c>
      <c r="CW57" s="66">
        <f t="shared" si="63"/>
        <v>0</v>
      </c>
      <c r="CX57" s="66">
        <f t="shared" si="63"/>
        <v>0</v>
      </c>
      <c r="CY57" s="66">
        <f t="shared" si="63"/>
        <v>0</v>
      </c>
      <c r="CZ57" s="66">
        <f t="shared" si="56"/>
        <v>0</v>
      </c>
      <c r="DA57" s="66">
        <f t="shared" si="56"/>
        <v>0</v>
      </c>
      <c r="DB57" s="66">
        <f t="shared" si="57"/>
        <v>0</v>
      </c>
      <c r="DC57" s="66">
        <f t="shared" si="55"/>
        <v>0</v>
      </c>
      <c r="DD57" s="66">
        <f t="shared" si="55"/>
        <v>0</v>
      </c>
      <c r="DE57" s="66">
        <f t="shared" si="55"/>
        <v>0</v>
      </c>
      <c r="DF57" s="66">
        <f t="shared" si="58"/>
        <v>0</v>
      </c>
      <c r="DG57" s="66">
        <f t="shared" si="58"/>
        <v>0</v>
      </c>
      <c r="DH57" s="66">
        <f t="shared" si="58"/>
        <v>0</v>
      </c>
      <c r="DI57" s="66"/>
      <c r="DJ57" s="66">
        <f t="shared" si="59"/>
        <v>0</v>
      </c>
      <c r="DK57" s="66">
        <f t="shared" si="54"/>
        <v>0</v>
      </c>
      <c r="DL57" s="66">
        <f t="shared" si="60"/>
        <v>0</v>
      </c>
    </row>
    <row r="58" spans="1:117" s="4" customFormat="1" ht="18" customHeight="1" thickBot="1" x14ac:dyDescent="0.3">
      <c r="A58" s="114"/>
      <c r="B58" s="242" t="s">
        <v>193</v>
      </c>
      <c r="C58" s="242"/>
      <c r="D58" s="242"/>
      <c r="E58" s="242"/>
      <c r="F58" s="113"/>
      <c r="G58" s="61">
        <f t="shared" ref="G58:AA58" si="64">SUM(G21:G57)</f>
        <v>4328906780</v>
      </c>
      <c r="H58" s="61">
        <f t="shared" si="64"/>
        <v>0</v>
      </c>
      <c r="I58" s="61">
        <f t="shared" si="64"/>
        <v>0</v>
      </c>
      <c r="J58" s="61">
        <f t="shared" si="64"/>
        <v>1163096695</v>
      </c>
      <c r="K58" s="61">
        <f t="shared" si="64"/>
        <v>0</v>
      </c>
      <c r="L58" s="61">
        <f t="shared" si="64"/>
        <v>0</v>
      </c>
      <c r="M58" s="61">
        <f t="shared" si="64"/>
        <v>74368590</v>
      </c>
      <c r="N58" s="61">
        <f t="shared" si="64"/>
        <v>0</v>
      </c>
      <c r="O58" s="61">
        <f t="shared" si="64"/>
        <v>0</v>
      </c>
      <c r="P58" s="61">
        <f t="shared" si="64"/>
        <v>0</v>
      </c>
      <c r="Q58" s="61">
        <f t="shared" si="64"/>
        <v>0</v>
      </c>
      <c r="R58" s="61">
        <f t="shared" si="64"/>
        <v>0</v>
      </c>
      <c r="S58" s="61">
        <f t="shared" si="64"/>
        <v>1344000000</v>
      </c>
      <c r="T58" s="61">
        <f t="shared" si="64"/>
        <v>387696735</v>
      </c>
      <c r="U58" s="61">
        <f t="shared" si="64"/>
        <v>0</v>
      </c>
      <c r="V58" s="61">
        <f t="shared" si="64"/>
        <v>1054833768</v>
      </c>
      <c r="W58" s="61">
        <f t="shared" si="64"/>
        <v>0</v>
      </c>
      <c r="X58" s="61">
        <f t="shared" si="64"/>
        <v>11169156</v>
      </c>
      <c r="Y58" s="61">
        <f t="shared" si="64"/>
        <v>0</v>
      </c>
      <c r="Z58" s="61">
        <f t="shared" si="64"/>
        <v>204741836</v>
      </c>
      <c r="AA58" s="61">
        <f t="shared" si="64"/>
        <v>89000000</v>
      </c>
      <c r="AC58" s="62">
        <f t="shared" si="1"/>
        <v>0.67480184916340469</v>
      </c>
      <c r="AD58" s="61">
        <f>SUM(AD21:AD57)</f>
        <v>2921154300</v>
      </c>
      <c r="AE58" s="61"/>
      <c r="AF58" s="61">
        <f t="shared" ref="AF58:AX58" si="65">SUM(AF21:AF57)</f>
        <v>0</v>
      </c>
      <c r="AG58" s="61">
        <f t="shared" si="65"/>
        <v>638611260</v>
      </c>
      <c r="AH58" s="61">
        <f t="shared" si="65"/>
        <v>0</v>
      </c>
      <c r="AI58" s="61">
        <f t="shared" si="65"/>
        <v>0</v>
      </c>
      <c r="AJ58" s="61">
        <f t="shared" si="65"/>
        <v>0</v>
      </c>
      <c r="AK58" s="61">
        <f t="shared" si="65"/>
        <v>0</v>
      </c>
      <c r="AL58" s="61">
        <f t="shared" si="65"/>
        <v>0</v>
      </c>
      <c r="AM58" s="61">
        <f t="shared" si="65"/>
        <v>0</v>
      </c>
      <c r="AN58" s="61">
        <f t="shared" si="65"/>
        <v>0</v>
      </c>
      <c r="AO58" s="61">
        <f t="shared" si="65"/>
        <v>0</v>
      </c>
      <c r="AP58" s="61">
        <f t="shared" si="65"/>
        <v>1300000000</v>
      </c>
      <c r="AQ58" s="61">
        <f t="shared" si="65"/>
        <v>220043223</v>
      </c>
      <c r="AR58" s="61">
        <f t="shared" si="65"/>
        <v>0</v>
      </c>
      <c r="AS58" s="61">
        <f t="shared" si="65"/>
        <v>707504133</v>
      </c>
      <c r="AT58" s="61">
        <f t="shared" si="65"/>
        <v>0</v>
      </c>
      <c r="AU58" s="61">
        <f t="shared" si="65"/>
        <v>0</v>
      </c>
      <c r="AV58" s="61">
        <f t="shared" si="65"/>
        <v>0</v>
      </c>
      <c r="AW58" s="61">
        <f t="shared" si="65"/>
        <v>13770298</v>
      </c>
      <c r="AX58" s="61">
        <f t="shared" si="65"/>
        <v>41225386</v>
      </c>
      <c r="AY58" s="112">
        <f t="shared" si="3"/>
        <v>0.32519815083659531</v>
      </c>
      <c r="AZ58" s="61">
        <f t="shared" ref="AZ58:BT58" si="66">SUM(AZ21:AZ57)</f>
        <v>1407752480</v>
      </c>
      <c r="BA58" s="61">
        <f t="shared" si="66"/>
        <v>0</v>
      </c>
      <c r="BB58" s="61">
        <f t="shared" si="66"/>
        <v>0</v>
      </c>
      <c r="BC58" s="61">
        <f t="shared" si="66"/>
        <v>524485435</v>
      </c>
      <c r="BD58" s="61">
        <f t="shared" si="66"/>
        <v>0</v>
      </c>
      <c r="BE58" s="61">
        <f t="shared" si="66"/>
        <v>0</v>
      </c>
      <c r="BF58" s="61">
        <f t="shared" si="66"/>
        <v>74368590</v>
      </c>
      <c r="BG58" s="61">
        <f t="shared" si="66"/>
        <v>0</v>
      </c>
      <c r="BH58" s="61">
        <f t="shared" si="66"/>
        <v>0</v>
      </c>
      <c r="BI58" s="61">
        <f t="shared" si="66"/>
        <v>0</v>
      </c>
      <c r="BJ58" s="61">
        <f t="shared" si="66"/>
        <v>0</v>
      </c>
      <c r="BK58" s="61">
        <f t="shared" si="66"/>
        <v>0</v>
      </c>
      <c r="BL58" s="61">
        <f t="shared" si="66"/>
        <v>44000000</v>
      </c>
      <c r="BM58" s="61">
        <f t="shared" si="66"/>
        <v>167653512</v>
      </c>
      <c r="BN58" s="61">
        <f t="shared" si="66"/>
        <v>0</v>
      </c>
      <c r="BO58" s="61">
        <f t="shared" si="66"/>
        <v>347329635</v>
      </c>
      <c r="BP58" s="61">
        <f t="shared" si="66"/>
        <v>0</v>
      </c>
      <c r="BQ58" s="61">
        <f t="shared" si="66"/>
        <v>11169156</v>
      </c>
      <c r="BR58" s="61">
        <f t="shared" si="66"/>
        <v>0</v>
      </c>
      <c r="BS58" s="61">
        <f t="shared" si="66"/>
        <v>190971538</v>
      </c>
      <c r="BT58" s="61">
        <f t="shared" si="66"/>
        <v>47774614</v>
      </c>
      <c r="BU58" s="112">
        <f t="shared" si="10"/>
        <v>0.48505483386731651</v>
      </c>
      <c r="BV58" s="61">
        <f t="shared" ref="BV58:DL58" si="67">SUM(BV21:BV57)</f>
        <v>2099757159</v>
      </c>
      <c r="BW58" s="61">
        <f t="shared" si="67"/>
        <v>0</v>
      </c>
      <c r="BX58" s="61">
        <f t="shared" si="67"/>
        <v>0</v>
      </c>
      <c r="BY58" s="61">
        <f t="shared" si="67"/>
        <v>508523143</v>
      </c>
      <c r="BZ58" s="61">
        <f t="shared" si="67"/>
        <v>0</v>
      </c>
      <c r="CA58" s="61">
        <f t="shared" si="67"/>
        <v>0</v>
      </c>
      <c r="CB58" s="61">
        <f t="shared" si="67"/>
        <v>0</v>
      </c>
      <c r="CC58" s="61">
        <f t="shared" si="67"/>
        <v>0</v>
      </c>
      <c r="CD58" s="61">
        <f t="shared" si="67"/>
        <v>0</v>
      </c>
      <c r="CE58" s="61">
        <f t="shared" si="67"/>
        <v>0</v>
      </c>
      <c r="CF58" s="61">
        <f t="shared" si="67"/>
        <v>0</v>
      </c>
      <c r="CG58" s="61">
        <f t="shared" si="67"/>
        <v>0</v>
      </c>
      <c r="CH58" s="61">
        <f t="shared" si="67"/>
        <v>713003681</v>
      </c>
      <c r="CI58" s="61">
        <f t="shared" si="67"/>
        <v>209601223</v>
      </c>
      <c r="CJ58" s="61">
        <f t="shared" si="67"/>
        <v>0</v>
      </c>
      <c r="CK58" s="61">
        <f t="shared" si="67"/>
        <v>613633428</v>
      </c>
      <c r="CL58" s="61">
        <f t="shared" si="67"/>
        <v>0</v>
      </c>
      <c r="CM58" s="61">
        <f t="shared" si="67"/>
        <v>0</v>
      </c>
      <c r="CN58" s="61">
        <f t="shared" si="67"/>
        <v>0</v>
      </c>
      <c r="CO58" s="61">
        <f t="shared" si="67"/>
        <v>13770298</v>
      </c>
      <c r="CP58" s="61">
        <f t="shared" si="67"/>
        <v>41225386</v>
      </c>
      <c r="CQ58" s="62">
        <f t="shared" ref="CQ58:CQ91" si="68">1-BU58</f>
        <v>0.51494516613268349</v>
      </c>
      <c r="CR58" s="61">
        <f t="shared" si="67"/>
        <v>2229149621</v>
      </c>
      <c r="CS58" s="61">
        <f t="shared" si="67"/>
        <v>0</v>
      </c>
      <c r="CT58" s="61">
        <f t="shared" si="67"/>
        <v>0</v>
      </c>
      <c r="CU58" s="61">
        <f t="shared" si="67"/>
        <v>654573552</v>
      </c>
      <c r="CV58" s="61">
        <f t="shared" si="67"/>
        <v>0</v>
      </c>
      <c r="CW58" s="61">
        <f t="shared" si="67"/>
        <v>0</v>
      </c>
      <c r="CX58" s="61">
        <f t="shared" si="67"/>
        <v>74368590</v>
      </c>
      <c r="CY58" s="61">
        <f t="shared" si="67"/>
        <v>0</v>
      </c>
      <c r="CZ58" s="61">
        <f t="shared" si="67"/>
        <v>0</v>
      </c>
      <c r="DA58" s="61">
        <f t="shared" si="67"/>
        <v>0</v>
      </c>
      <c r="DB58" s="61">
        <f t="shared" si="67"/>
        <v>0</v>
      </c>
      <c r="DC58" s="61">
        <f t="shared" si="67"/>
        <v>0</v>
      </c>
      <c r="DD58" s="61">
        <f t="shared" si="67"/>
        <v>630996319</v>
      </c>
      <c r="DE58" s="61">
        <f t="shared" si="67"/>
        <v>178095512</v>
      </c>
      <c r="DF58" s="61">
        <f t="shared" si="67"/>
        <v>0</v>
      </c>
      <c r="DG58" s="61">
        <f t="shared" si="67"/>
        <v>441200340</v>
      </c>
      <c r="DH58" s="61">
        <f t="shared" si="67"/>
        <v>0</v>
      </c>
      <c r="DI58" s="61">
        <f t="shared" si="67"/>
        <v>11169156</v>
      </c>
      <c r="DJ58" s="61">
        <f t="shared" si="67"/>
        <v>0</v>
      </c>
      <c r="DK58" s="61">
        <f t="shared" si="67"/>
        <v>190971538</v>
      </c>
      <c r="DL58" s="111">
        <f t="shared" si="67"/>
        <v>47774614</v>
      </c>
    </row>
    <row r="59" spans="1:117" ht="48.75" thickTop="1" x14ac:dyDescent="0.25">
      <c r="A59" s="233" t="s">
        <v>132</v>
      </c>
      <c r="B59" s="215" t="s">
        <v>192</v>
      </c>
      <c r="C59" s="103" t="s">
        <v>191</v>
      </c>
      <c r="D59" s="69" t="s">
        <v>190</v>
      </c>
      <c r="E59" s="82">
        <v>520</v>
      </c>
      <c r="F59" s="67" t="s">
        <v>189</v>
      </c>
      <c r="G59" s="66">
        <f t="shared" ref="G59:G90" si="69">SUM(H59:AA59)</f>
        <v>100000000</v>
      </c>
      <c r="H59" s="66"/>
      <c r="I59" s="66"/>
      <c r="J59" s="66"/>
      <c r="K59" s="66"/>
      <c r="L59" s="66"/>
      <c r="M59" s="66">
        <f>50000000</f>
        <v>50000000</v>
      </c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>
        <v>50000000</v>
      </c>
      <c r="AC59" s="119">
        <f t="shared" si="1"/>
        <v>0.42386260999999997</v>
      </c>
      <c r="AD59" s="66">
        <f t="shared" ref="AD59:AD90" si="70">SUM(AE59:AX59)</f>
        <v>42386261</v>
      </c>
      <c r="AE59" s="66"/>
      <c r="AF59" s="66"/>
      <c r="AG59" s="66"/>
      <c r="AH59" s="66"/>
      <c r="AI59" s="66"/>
      <c r="AJ59" s="66">
        <f>+'[1]MAYO 2016'!$P$1508</f>
        <v>24212635</v>
      </c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>
        <f>+'[1]MAYO 2016'!$AG$1508</f>
        <v>18173626</v>
      </c>
      <c r="AY59" s="22">
        <f t="shared" si="3"/>
        <v>0.57613738999999997</v>
      </c>
      <c r="AZ59" s="66">
        <f t="shared" ref="AZ59:AZ90" si="71">SUM(BA59:BT59)</f>
        <v>57613739</v>
      </c>
      <c r="BA59" s="66">
        <f t="shared" ref="BA59:BA90" si="72">+H59</f>
        <v>0</v>
      </c>
      <c r="BB59" s="66">
        <f t="shared" ref="BB59:BP90" si="73">I59-AF59</f>
        <v>0</v>
      </c>
      <c r="BC59" s="66">
        <f t="shared" si="73"/>
        <v>0</v>
      </c>
      <c r="BD59" s="66">
        <f t="shared" si="73"/>
        <v>0</v>
      </c>
      <c r="BE59" s="66">
        <f t="shared" ref="BE59:BP68" si="74">+L59-AI59</f>
        <v>0</v>
      </c>
      <c r="BF59" s="66">
        <f t="shared" si="74"/>
        <v>25787365</v>
      </c>
      <c r="BG59" s="66">
        <f t="shared" si="74"/>
        <v>0</v>
      </c>
      <c r="BH59" s="66">
        <f t="shared" si="74"/>
        <v>0</v>
      </c>
      <c r="BI59" s="66">
        <f t="shared" si="74"/>
        <v>0</v>
      </c>
      <c r="BJ59" s="66">
        <f t="shared" si="74"/>
        <v>0</v>
      </c>
      <c r="BK59" s="66">
        <f t="shared" si="74"/>
        <v>0</v>
      </c>
      <c r="BL59" s="66">
        <f t="shared" si="74"/>
        <v>0</v>
      </c>
      <c r="BM59" s="66">
        <f t="shared" si="74"/>
        <v>0</v>
      </c>
      <c r="BN59" s="66">
        <f t="shared" si="74"/>
        <v>0</v>
      </c>
      <c r="BO59" s="66">
        <f t="shared" si="74"/>
        <v>0</v>
      </c>
      <c r="BP59" s="66">
        <f t="shared" si="74"/>
        <v>0</v>
      </c>
      <c r="BQ59" s="66"/>
      <c r="BR59" s="66"/>
      <c r="BS59" s="66">
        <f t="shared" ref="BS59:BS90" si="75">Z59-AW59</f>
        <v>0</v>
      </c>
      <c r="BT59" s="66">
        <f t="shared" ref="BT59:BT68" si="76">+AA59-AX59</f>
        <v>31826374</v>
      </c>
      <c r="BU59" s="22">
        <f t="shared" si="10"/>
        <v>0.41886261000000002</v>
      </c>
      <c r="BV59" s="66">
        <f t="shared" ref="BV59:BV90" si="77">SUM(BW59:CP59)</f>
        <v>41886261</v>
      </c>
      <c r="BW59" s="66"/>
      <c r="BX59" s="66"/>
      <c r="BY59" s="66"/>
      <c r="BZ59" s="66"/>
      <c r="CA59" s="66"/>
      <c r="CB59" s="66">
        <f>+'[1]MAYO 2016'!$H$1506-CP59</f>
        <v>23712635</v>
      </c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>
        <f>+'[1]MAYO 2016'!$H$1509+'[1]MAYO 2016'!$H$1511+'[1]MAYO 2016'!$H$1519+'[1]MAYO 2016'!$H$1520+'[1]MAYO 2016'!$H$1523+'[1]MAYO 2016'!$H$1524+'[1]MAYO 2016'!$H$1525+'[1]MAYO 2016'!$H$1531+'[1]MAYO 2016'!$H$1532+'[1]MAYO 2016'!$H$1533+'[1]MAYO 2016'!$H$1540</f>
        <v>18173626</v>
      </c>
      <c r="CQ59" s="119">
        <f t="shared" si="68"/>
        <v>0.58113738999999998</v>
      </c>
      <c r="CR59" s="66">
        <f t="shared" ref="CR59:CR90" si="78">SUM(CS59:DL59)</f>
        <v>58113739</v>
      </c>
      <c r="CS59" s="66">
        <f t="shared" ref="CS59:DB74" si="79">H59-BW59</f>
        <v>0</v>
      </c>
      <c r="CT59" s="66">
        <f t="shared" si="79"/>
        <v>0</v>
      </c>
      <c r="CU59" s="66">
        <f t="shared" si="79"/>
        <v>0</v>
      </c>
      <c r="CV59" s="66">
        <f t="shared" si="79"/>
        <v>0</v>
      </c>
      <c r="CW59" s="66">
        <f t="shared" si="79"/>
        <v>0</v>
      </c>
      <c r="CX59" s="66">
        <f t="shared" si="79"/>
        <v>26287365</v>
      </c>
      <c r="CY59" s="66">
        <f t="shared" si="79"/>
        <v>0</v>
      </c>
      <c r="CZ59" s="66">
        <f t="shared" ref="CZ59:DB68" si="80">+O59-CD59</f>
        <v>0</v>
      </c>
      <c r="DA59" s="66">
        <f t="shared" si="80"/>
        <v>0</v>
      </c>
      <c r="DB59" s="66">
        <f t="shared" si="80"/>
        <v>0</v>
      </c>
      <c r="DC59" s="66">
        <f t="shared" ref="DC59:DH89" si="81">R59-CG59</f>
        <v>0</v>
      </c>
      <c r="DD59" s="66">
        <f t="shared" si="81"/>
        <v>0</v>
      </c>
      <c r="DE59" s="66">
        <f t="shared" si="81"/>
        <v>0</v>
      </c>
      <c r="DF59" s="66">
        <f t="shared" ref="DF59:DH68" si="82">+U59-CJ59</f>
        <v>0</v>
      </c>
      <c r="DG59" s="66">
        <f t="shared" si="82"/>
        <v>0</v>
      </c>
      <c r="DH59" s="66">
        <f t="shared" si="82"/>
        <v>0</v>
      </c>
      <c r="DI59" s="66"/>
      <c r="DJ59" s="66">
        <f t="shared" ref="DJ59:DL68" si="83">+Y59-CN59</f>
        <v>0</v>
      </c>
      <c r="DK59" s="74">
        <f t="shared" si="83"/>
        <v>0</v>
      </c>
      <c r="DL59" s="66">
        <f t="shared" si="83"/>
        <v>31826374</v>
      </c>
    </row>
    <row r="60" spans="1:117" ht="37.5" customHeight="1" x14ac:dyDescent="0.25">
      <c r="A60" s="225"/>
      <c r="B60" s="216"/>
      <c r="C60" s="103" t="s">
        <v>188</v>
      </c>
      <c r="D60" s="69" t="s">
        <v>187</v>
      </c>
      <c r="E60" s="82">
        <v>520</v>
      </c>
      <c r="F60" s="67" t="s">
        <v>98</v>
      </c>
      <c r="G60" s="66">
        <f t="shared" si="69"/>
        <v>2000000</v>
      </c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>
        <v>2000000</v>
      </c>
      <c r="AC60" s="22">
        <f t="shared" si="1"/>
        <v>0.5</v>
      </c>
      <c r="AD60" s="66">
        <f t="shared" si="70"/>
        <v>1000000</v>
      </c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>
        <f>+'[3]ABRIL 2016'!$G$1362</f>
        <v>1000000</v>
      </c>
      <c r="AY60" s="22">
        <f t="shared" si="3"/>
        <v>0.5</v>
      </c>
      <c r="AZ60" s="66">
        <f t="shared" si="71"/>
        <v>1000000</v>
      </c>
      <c r="BA60" s="66">
        <f t="shared" si="72"/>
        <v>0</v>
      </c>
      <c r="BB60" s="66">
        <f t="shared" si="73"/>
        <v>0</v>
      </c>
      <c r="BC60" s="66">
        <f t="shared" si="73"/>
        <v>0</v>
      </c>
      <c r="BD60" s="66">
        <f t="shared" si="73"/>
        <v>0</v>
      </c>
      <c r="BE60" s="66">
        <f t="shared" si="74"/>
        <v>0</v>
      </c>
      <c r="BF60" s="66">
        <f t="shared" si="74"/>
        <v>0</v>
      </c>
      <c r="BG60" s="66">
        <f t="shared" si="74"/>
        <v>0</v>
      </c>
      <c r="BH60" s="66">
        <f t="shared" si="74"/>
        <v>0</v>
      </c>
      <c r="BI60" s="66">
        <f t="shared" si="74"/>
        <v>0</v>
      </c>
      <c r="BJ60" s="66">
        <f t="shared" si="74"/>
        <v>0</v>
      </c>
      <c r="BK60" s="66">
        <f t="shared" si="74"/>
        <v>0</v>
      </c>
      <c r="BL60" s="66">
        <f t="shared" si="74"/>
        <v>0</v>
      </c>
      <c r="BM60" s="66">
        <f t="shared" si="74"/>
        <v>0</v>
      </c>
      <c r="BN60" s="66">
        <f t="shared" si="74"/>
        <v>0</v>
      </c>
      <c r="BO60" s="66">
        <f t="shared" si="74"/>
        <v>0</v>
      </c>
      <c r="BP60" s="66">
        <f t="shared" si="74"/>
        <v>0</v>
      </c>
      <c r="BQ60" s="66"/>
      <c r="BR60" s="66"/>
      <c r="BS60" s="66">
        <f t="shared" si="75"/>
        <v>0</v>
      </c>
      <c r="BT60" s="66">
        <f t="shared" si="76"/>
        <v>1000000</v>
      </c>
      <c r="BU60" s="22">
        <f t="shared" si="10"/>
        <v>0.5</v>
      </c>
      <c r="BV60" s="66">
        <f t="shared" si="77"/>
        <v>1000000</v>
      </c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66"/>
      <c r="CN60" s="66"/>
      <c r="CO60" s="66"/>
      <c r="CP60" s="66">
        <f>+'[3]ABRIL 2016'!$H$1359</f>
        <v>1000000</v>
      </c>
      <c r="CQ60" s="22">
        <f t="shared" si="68"/>
        <v>0.5</v>
      </c>
      <c r="CR60" s="66">
        <f t="shared" si="78"/>
        <v>1000000</v>
      </c>
      <c r="CS60" s="66">
        <f t="shared" si="79"/>
        <v>0</v>
      </c>
      <c r="CT60" s="66">
        <f t="shared" si="79"/>
        <v>0</v>
      </c>
      <c r="CU60" s="66">
        <f t="shared" si="79"/>
        <v>0</v>
      </c>
      <c r="CV60" s="66">
        <f t="shared" si="79"/>
        <v>0</v>
      </c>
      <c r="CW60" s="66">
        <f t="shared" si="79"/>
        <v>0</v>
      </c>
      <c r="CX60" s="66">
        <f t="shared" si="79"/>
        <v>0</v>
      </c>
      <c r="CY60" s="66">
        <f t="shared" si="79"/>
        <v>0</v>
      </c>
      <c r="CZ60" s="66">
        <f t="shared" si="80"/>
        <v>0</v>
      </c>
      <c r="DA60" s="66">
        <f t="shared" si="80"/>
        <v>0</v>
      </c>
      <c r="DB60" s="66">
        <f t="shared" si="80"/>
        <v>0</v>
      </c>
      <c r="DC60" s="66">
        <f t="shared" si="81"/>
        <v>0</v>
      </c>
      <c r="DD60" s="66">
        <f t="shared" si="81"/>
        <v>0</v>
      </c>
      <c r="DE60" s="66">
        <f t="shared" si="81"/>
        <v>0</v>
      </c>
      <c r="DF60" s="66">
        <f t="shared" si="82"/>
        <v>0</v>
      </c>
      <c r="DG60" s="66">
        <f t="shared" si="82"/>
        <v>0</v>
      </c>
      <c r="DH60" s="66">
        <f t="shared" si="82"/>
        <v>0</v>
      </c>
      <c r="DI60" s="66"/>
      <c r="DJ60" s="66">
        <f t="shared" si="83"/>
        <v>0</v>
      </c>
      <c r="DK60" s="74">
        <f t="shared" si="83"/>
        <v>0</v>
      </c>
      <c r="DL60" s="66">
        <f t="shared" si="83"/>
        <v>1000000</v>
      </c>
    </row>
    <row r="61" spans="1:117" ht="51.75" customHeight="1" x14ac:dyDescent="0.25">
      <c r="A61" s="225"/>
      <c r="B61" s="217"/>
      <c r="C61" s="103" t="s">
        <v>186</v>
      </c>
      <c r="D61" s="69" t="s">
        <v>185</v>
      </c>
      <c r="E61" s="82">
        <v>520</v>
      </c>
      <c r="F61" s="67" t="s">
        <v>41</v>
      </c>
      <c r="G61" s="66">
        <f t="shared" si="69"/>
        <v>3000000</v>
      </c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>
        <v>3000000</v>
      </c>
      <c r="AC61" s="22">
        <f t="shared" si="1"/>
        <v>0.90670766666666669</v>
      </c>
      <c r="AD61" s="66">
        <f t="shared" si="70"/>
        <v>2720123</v>
      </c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>
        <f>+'[1]MAYO 2016'!$AG$1555</f>
        <v>2720123</v>
      </c>
      <c r="AY61" s="22">
        <f t="shared" si="3"/>
        <v>9.329233333333331E-2</v>
      </c>
      <c r="AZ61" s="66">
        <f t="shared" si="71"/>
        <v>279877</v>
      </c>
      <c r="BA61" s="66">
        <f t="shared" si="72"/>
        <v>0</v>
      </c>
      <c r="BB61" s="66">
        <f t="shared" si="73"/>
        <v>0</v>
      </c>
      <c r="BC61" s="66">
        <f t="shared" si="73"/>
        <v>0</v>
      </c>
      <c r="BD61" s="66">
        <f t="shared" si="73"/>
        <v>0</v>
      </c>
      <c r="BE61" s="66">
        <f t="shared" si="74"/>
        <v>0</v>
      </c>
      <c r="BF61" s="66">
        <f t="shared" si="74"/>
        <v>0</v>
      </c>
      <c r="BG61" s="66">
        <f t="shared" si="74"/>
        <v>0</v>
      </c>
      <c r="BH61" s="66">
        <f t="shared" si="74"/>
        <v>0</v>
      </c>
      <c r="BI61" s="66">
        <f t="shared" si="74"/>
        <v>0</v>
      </c>
      <c r="BJ61" s="66">
        <f t="shared" si="74"/>
        <v>0</v>
      </c>
      <c r="BK61" s="66">
        <f t="shared" si="74"/>
        <v>0</v>
      </c>
      <c r="BL61" s="66">
        <f t="shared" si="74"/>
        <v>0</v>
      </c>
      <c r="BM61" s="66">
        <f t="shared" si="74"/>
        <v>0</v>
      </c>
      <c r="BN61" s="66">
        <f t="shared" si="74"/>
        <v>0</v>
      </c>
      <c r="BO61" s="66">
        <f t="shared" si="74"/>
        <v>0</v>
      </c>
      <c r="BP61" s="66">
        <f t="shared" si="74"/>
        <v>0</v>
      </c>
      <c r="BQ61" s="66"/>
      <c r="BR61" s="66"/>
      <c r="BS61" s="66">
        <f t="shared" si="75"/>
        <v>0</v>
      </c>
      <c r="BT61" s="66">
        <f t="shared" si="76"/>
        <v>279877</v>
      </c>
      <c r="BU61" s="22">
        <f t="shared" si="10"/>
        <v>0.90670766666666669</v>
      </c>
      <c r="BV61" s="66">
        <f t="shared" si="77"/>
        <v>2720123</v>
      </c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>
        <f>+'[1]MAYO 2016'!$H$1553</f>
        <v>2720123</v>
      </c>
      <c r="CQ61" s="22">
        <f t="shared" si="68"/>
        <v>9.329233333333331E-2</v>
      </c>
      <c r="CR61" s="66">
        <f t="shared" si="78"/>
        <v>279877</v>
      </c>
      <c r="CS61" s="66">
        <f t="shared" si="79"/>
        <v>0</v>
      </c>
      <c r="CT61" s="66">
        <f t="shared" si="79"/>
        <v>0</v>
      </c>
      <c r="CU61" s="66">
        <f t="shared" si="79"/>
        <v>0</v>
      </c>
      <c r="CV61" s="66">
        <f t="shared" si="79"/>
        <v>0</v>
      </c>
      <c r="CW61" s="66">
        <f t="shared" si="79"/>
        <v>0</v>
      </c>
      <c r="CX61" s="66">
        <f t="shared" si="79"/>
        <v>0</v>
      </c>
      <c r="CY61" s="66">
        <f t="shared" si="79"/>
        <v>0</v>
      </c>
      <c r="CZ61" s="66">
        <f t="shared" si="80"/>
        <v>0</v>
      </c>
      <c r="DA61" s="66">
        <f t="shared" si="80"/>
        <v>0</v>
      </c>
      <c r="DB61" s="66">
        <f t="shared" si="80"/>
        <v>0</v>
      </c>
      <c r="DC61" s="66">
        <f t="shared" si="81"/>
        <v>0</v>
      </c>
      <c r="DD61" s="66">
        <f t="shared" si="81"/>
        <v>0</v>
      </c>
      <c r="DE61" s="66">
        <f t="shared" si="81"/>
        <v>0</v>
      </c>
      <c r="DF61" s="66">
        <f t="shared" si="82"/>
        <v>0</v>
      </c>
      <c r="DG61" s="66">
        <f t="shared" si="82"/>
        <v>0</v>
      </c>
      <c r="DH61" s="66">
        <f t="shared" si="82"/>
        <v>0</v>
      </c>
      <c r="DI61" s="66"/>
      <c r="DJ61" s="66">
        <f t="shared" si="83"/>
        <v>0</v>
      </c>
      <c r="DK61" s="74">
        <f t="shared" si="83"/>
        <v>0</v>
      </c>
      <c r="DL61" s="66">
        <f t="shared" si="83"/>
        <v>279877</v>
      </c>
    </row>
    <row r="62" spans="1:117" ht="39" customHeight="1" x14ac:dyDescent="0.25">
      <c r="A62" s="225"/>
      <c r="B62" s="110" t="s">
        <v>184</v>
      </c>
      <c r="C62" s="103" t="s">
        <v>183</v>
      </c>
      <c r="D62" s="69" t="s">
        <v>182</v>
      </c>
      <c r="E62" s="82">
        <v>520</v>
      </c>
      <c r="F62" s="67" t="s">
        <v>117</v>
      </c>
      <c r="G62" s="66">
        <f t="shared" si="69"/>
        <v>20000000</v>
      </c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>
        <v>20000000</v>
      </c>
      <c r="U62" s="66"/>
      <c r="V62" s="66"/>
      <c r="W62" s="66"/>
      <c r="X62" s="66"/>
      <c r="Y62" s="66"/>
      <c r="Z62" s="66"/>
      <c r="AA62" s="66"/>
      <c r="AC62" s="22">
        <f t="shared" si="1"/>
        <v>0.84190584999999996</v>
      </c>
      <c r="AD62" s="66">
        <f t="shared" si="70"/>
        <v>16838117</v>
      </c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>
        <f>+'[1]MAYO 2016'!$W$1566</f>
        <v>16838117</v>
      </c>
      <c r="AR62" s="66"/>
      <c r="AS62" s="66"/>
      <c r="AT62" s="66"/>
      <c r="AU62" s="66"/>
      <c r="AV62" s="66"/>
      <c r="AW62" s="66"/>
      <c r="AX62" s="66"/>
      <c r="AY62" s="22">
        <f t="shared" si="3"/>
        <v>0.15809415000000004</v>
      </c>
      <c r="AZ62" s="66">
        <f t="shared" si="71"/>
        <v>3161883</v>
      </c>
      <c r="BA62" s="66">
        <f t="shared" si="72"/>
        <v>0</v>
      </c>
      <c r="BB62" s="66">
        <f t="shared" si="73"/>
        <v>0</v>
      </c>
      <c r="BC62" s="66">
        <f t="shared" si="73"/>
        <v>0</v>
      </c>
      <c r="BD62" s="66">
        <f t="shared" si="73"/>
        <v>0</v>
      </c>
      <c r="BE62" s="66">
        <f t="shared" si="74"/>
        <v>0</v>
      </c>
      <c r="BF62" s="66">
        <f t="shared" si="74"/>
        <v>0</v>
      </c>
      <c r="BG62" s="66">
        <f t="shared" si="74"/>
        <v>0</v>
      </c>
      <c r="BH62" s="66">
        <f t="shared" si="74"/>
        <v>0</v>
      </c>
      <c r="BI62" s="66">
        <f t="shared" si="74"/>
        <v>0</v>
      </c>
      <c r="BJ62" s="66">
        <f t="shared" si="74"/>
        <v>0</v>
      </c>
      <c r="BK62" s="66">
        <f t="shared" si="74"/>
        <v>0</v>
      </c>
      <c r="BL62" s="66">
        <f t="shared" si="74"/>
        <v>0</v>
      </c>
      <c r="BM62" s="66">
        <f t="shared" si="74"/>
        <v>3161883</v>
      </c>
      <c r="BN62" s="66">
        <f t="shared" si="74"/>
        <v>0</v>
      </c>
      <c r="BO62" s="66">
        <f t="shared" si="74"/>
        <v>0</v>
      </c>
      <c r="BP62" s="66">
        <f t="shared" si="74"/>
        <v>0</v>
      </c>
      <c r="BQ62" s="66"/>
      <c r="BR62" s="66">
        <f>+Y62-AV62</f>
        <v>0</v>
      </c>
      <c r="BS62" s="66">
        <f t="shared" si="75"/>
        <v>0</v>
      </c>
      <c r="BT62" s="66">
        <f t="shared" si="76"/>
        <v>0</v>
      </c>
      <c r="BU62" s="22">
        <f t="shared" si="10"/>
        <v>0.84190584999999996</v>
      </c>
      <c r="BV62" s="66">
        <f t="shared" si="77"/>
        <v>16838117</v>
      </c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>
        <f>+'[1]MAYO 2016'!$H$1564</f>
        <v>16838117</v>
      </c>
      <c r="CJ62" s="66"/>
      <c r="CK62" s="66"/>
      <c r="CL62" s="66"/>
      <c r="CM62" s="66"/>
      <c r="CN62" s="66"/>
      <c r="CO62" s="66"/>
      <c r="CP62" s="66"/>
      <c r="CQ62" s="22">
        <f t="shared" si="68"/>
        <v>0.15809415000000004</v>
      </c>
      <c r="CR62" s="66">
        <f t="shared" si="78"/>
        <v>3161883</v>
      </c>
      <c r="CS62" s="66">
        <f t="shared" si="79"/>
        <v>0</v>
      </c>
      <c r="CT62" s="66">
        <f t="shared" si="79"/>
        <v>0</v>
      </c>
      <c r="CU62" s="66">
        <f t="shared" si="79"/>
        <v>0</v>
      </c>
      <c r="CV62" s="66">
        <f t="shared" si="79"/>
        <v>0</v>
      </c>
      <c r="CW62" s="66">
        <f t="shared" si="79"/>
        <v>0</v>
      </c>
      <c r="CX62" s="66">
        <f t="shared" si="79"/>
        <v>0</v>
      </c>
      <c r="CY62" s="66">
        <f t="shared" si="79"/>
        <v>0</v>
      </c>
      <c r="CZ62" s="66">
        <f t="shared" si="80"/>
        <v>0</v>
      </c>
      <c r="DA62" s="66">
        <f t="shared" si="80"/>
        <v>0</v>
      </c>
      <c r="DB62" s="66">
        <f t="shared" si="80"/>
        <v>0</v>
      </c>
      <c r="DC62" s="66">
        <f t="shared" si="81"/>
        <v>0</v>
      </c>
      <c r="DD62" s="66">
        <f t="shared" si="81"/>
        <v>0</v>
      </c>
      <c r="DE62" s="66">
        <f t="shared" si="81"/>
        <v>3161883</v>
      </c>
      <c r="DF62" s="66">
        <f t="shared" si="82"/>
        <v>0</v>
      </c>
      <c r="DG62" s="66">
        <f t="shared" si="82"/>
        <v>0</v>
      </c>
      <c r="DH62" s="66">
        <f t="shared" si="82"/>
        <v>0</v>
      </c>
      <c r="DI62" s="66"/>
      <c r="DJ62" s="66">
        <f t="shared" si="83"/>
        <v>0</v>
      </c>
      <c r="DK62" s="74">
        <f t="shared" si="83"/>
        <v>0</v>
      </c>
      <c r="DL62" s="66">
        <f t="shared" si="83"/>
        <v>0</v>
      </c>
    </row>
    <row r="63" spans="1:117" ht="36.75" customHeight="1" x14ac:dyDescent="0.25">
      <c r="A63" s="225"/>
      <c r="B63" s="215" t="s">
        <v>181</v>
      </c>
      <c r="C63" s="103" t="s">
        <v>180</v>
      </c>
      <c r="D63" s="69" t="s">
        <v>179</v>
      </c>
      <c r="E63" s="82">
        <v>520</v>
      </c>
      <c r="F63" s="67" t="s">
        <v>117</v>
      </c>
      <c r="G63" s="66">
        <f t="shared" si="69"/>
        <v>95000000</v>
      </c>
      <c r="H63" s="66"/>
      <c r="I63" s="39"/>
      <c r="J63" s="39"/>
      <c r="K63" s="39"/>
      <c r="L63" s="66">
        <f>228450721-133450721</f>
        <v>95000000</v>
      </c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C63" s="22">
        <f t="shared" si="1"/>
        <v>8.7615157894736839E-2</v>
      </c>
      <c r="AD63" s="66">
        <f t="shared" si="70"/>
        <v>8323440</v>
      </c>
      <c r="AE63" s="66"/>
      <c r="AF63" s="66"/>
      <c r="AG63" s="66"/>
      <c r="AH63" s="66"/>
      <c r="AI63" s="66">
        <f>+'[1]MAYO 2016'!$O$1593</f>
        <v>8323440</v>
      </c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22">
        <f t="shared" si="3"/>
        <v>0.91238484210526316</v>
      </c>
      <c r="AZ63" s="66">
        <f t="shared" si="71"/>
        <v>86676560</v>
      </c>
      <c r="BA63" s="66">
        <f t="shared" si="72"/>
        <v>0</v>
      </c>
      <c r="BB63" s="66">
        <f t="shared" si="73"/>
        <v>0</v>
      </c>
      <c r="BC63" s="66">
        <f t="shared" si="73"/>
        <v>0</v>
      </c>
      <c r="BD63" s="66">
        <f t="shared" si="73"/>
        <v>0</v>
      </c>
      <c r="BE63" s="66">
        <f t="shared" si="74"/>
        <v>86676560</v>
      </c>
      <c r="BF63" s="66">
        <f t="shared" si="74"/>
        <v>0</v>
      </c>
      <c r="BG63" s="66">
        <f t="shared" si="74"/>
        <v>0</v>
      </c>
      <c r="BH63" s="66">
        <f>O63-AL63</f>
        <v>0</v>
      </c>
      <c r="BI63" s="66">
        <f t="shared" si="74"/>
        <v>0</v>
      </c>
      <c r="BJ63" s="66">
        <f t="shared" si="74"/>
        <v>0</v>
      </c>
      <c r="BK63" s="66">
        <f t="shared" si="74"/>
        <v>0</v>
      </c>
      <c r="BL63" s="66">
        <f t="shared" si="74"/>
        <v>0</v>
      </c>
      <c r="BM63" s="66">
        <f t="shared" si="74"/>
        <v>0</v>
      </c>
      <c r="BN63" s="66">
        <f>U63-AR63</f>
        <v>0</v>
      </c>
      <c r="BO63" s="66">
        <f t="shared" si="74"/>
        <v>0</v>
      </c>
      <c r="BP63" s="66">
        <f t="shared" si="74"/>
        <v>0</v>
      </c>
      <c r="BQ63" s="66"/>
      <c r="BR63" s="66"/>
      <c r="BS63" s="66">
        <f t="shared" si="75"/>
        <v>0</v>
      </c>
      <c r="BT63" s="66">
        <f t="shared" si="76"/>
        <v>0</v>
      </c>
      <c r="BU63" s="22">
        <f t="shared" si="10"/>
        <v>8.4210526315789472E-2</v>
      </c>
      <c r="BV63" s="66">
        <f t="shared" si="77"/>
        <v>8000000</v>
      </c>
      <c r="BW63" s="66"/>
      <c r="BX63" s="66"/>
      <c r="BY63" s="66"/>
      <c r="BZ63" s="66"/>
      <c r="CA63" s="66">
        <f>+'[1]MAYO 2016'!$H$1591</f>
        <v>8000000</v>
      </c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22">
        <f t="shared" si="68"/>
        <v>0.91578947368421049</v>
      </c>
      <c r="CR63" s="66">
        <f t="shared" si="78"/>
        <v>87000000</v>
      </c>
      <c r="CS63" s="66">
        <f t="shared" si="79"/>
        <v>0</v>
      </c>
      <c r="CT63" s="66">
        <f t="shared" si="79"/>
        <v>0</v>
      </c>
      <c r="CU63" s="66">
        <f t="shared" si="79"/>
        <v>0</v>
      </c>
      <c r="CV63" s="66">
        <f t="shared" si="79"/>
        <v>0</v>
      </c>
      <c r="CW63" s="66">
        <f t="shared" si="79"/>
        <v>87000000</v>
      </c>
      <c r="CX63" s="66">
        <f t="shared" si="79"/>
        <v>0</v>
      </c>
      <c r="CY63" s="66">
        <f t="shared" si="79"/>
        <v>0</v>
      </c>
      <c r="CZ63" s="66">
        <f t="shared" si="80"/>
        <v>0</v>
      </c>
      <c r="DA63" s="66">
        <f t="shared" si="80"/>
        <v>0</v>
      </c>
      <c r="DB63" s="66">
        <f t="shared" si="80"/>
        <v>0</v>
      </c>
      <c r="DC63" s="66">
        <f t="shared" si="81"/>
        <v>0</v>
      </c>
      <c r="DD63" s="66">
        <f t="shared" si="81"/>
        <v>0</v>
      </c>
      <c r="DE63" s="66">
        <f t="shared" si="81"/>
        <v>0</v>
      </c>
      <c r="DF63" s="66">
        <f t="shared" si="82"/>
        <v>0</v>
      </c>
      <c r="DG63" s="66">
        <f t="shared" si="82"/>
        <v>0</v>
      </c>
      <c r="DH63" s="66">
        <f t="shared" si="82"/>
        <v>0</v>
      </c>
      <c r="DI63" s="66"/>
      <c r="DJ63" s="66">
        <f t="shared" si="83"/>
        <v>0</v>
      </c>
      <c r="DK63" s="74">
        <f t="shared" si="83"/>
        <v>0</v>
      </c>
      <c r="DL63" s="66">
        <f t="shared" si="83"/>
        <v>0</v>
      </c>
    </row>
    <row r="64" spans="1:117" ht="36" customHeight="1" x14ac:dyDescent="0.25">
      <c r="A64" s="225"/>
      <c r="B64" s="216"/>
      <c r="C64" s="103" t="s">
        <v>178</v>
      </c>
      <c r="D64" s="69" t="s">
        <v>177</v>
      </c>
      <c r="E64" s="82">
        <v>520</v>
      </c>
      <c r="F64" s="67" t="s">
        <v>117</v>
      </c>
      <c r="G64" s="66">
        <f t="shared" si="69"/>
        <v>361901442</v>
      </c>
      <c r="H64" s="105"/>
      <c r="I64" s="105"/>
      <c r="J64" s="39"/>
      <c r="K64" s="39"/>
      <c r="L64" s="66">
        <f>28450721+133450721</f>
        <v>161901442</v>
      </c>
      <c r="M64" s="66"/>
      <c r="N64" s="66"/>
      <c r="O64" s="66"/>
      <c r="P64" s="66"/>
      <c r="Q64" s="66"/>
      <c r="R64" s="66"/>
      <c r="S64" s="66">
        <v>200000000</v>
      </c>
      <c r="T64" s="66"/>
      <c r="U64" s="66"/>
      <c r="V64" s="66"/>
      <c r="W64" s="66"/>
      <c r="X64" s="66"/>
      <c r="Y64" s="66"/>
      <c r="Z64" s="66"/>
      <c r="AA64" s="66"/>
      <c r="AC64" s="22">
        <f t="shared" si="1"/>
        <v>0.59772341553698483</v>
      </c>
      <c r="AD64" s="66">
        <f t="shared" si="70"/>
        <v>216316966</v>
      </c>
      <c r="AE64" s="66"/>
      <c r="AF64" s="66"/>
      <c r="AG64" s="66"/>
      <c r="AH64" s="66"/>
      <c r="AI64" s="66">
        <f>+'[1]MAYO 2016'!$O$1600</f>
        <v>69408311</v>
      </c>
      <c r="AJ64" s="66"/>
      <c r="AK64" s="66"/>
      <c r="AL64" s="66"/>
      <c r="AM64" s="66"/>
      <c r="AN64" s="66"/>
      <c r="AO64" s="66"/>
      <c r="AP64" s="66">
        <f>+'[1]MAYO 2016'!$V$1600</f>
        <v>146908655</v>
      </c>
      <c r="AQ64" s="66"/>
      <c r="AR64" s="66"/>
      <c r="AS64" s="66"/>
      <c r="AT64" s="66"/>
      <c r="AU64" s="66"/>
      <c r="AV64" s="66"/>
      <c r="AW64" s="66"/>
      <c r="AX64" s="66"/>
      <c r="AY64" s="22">
        <f t="shared" si="3"/>
        <v>0.40227658446301517</v>
      </c>
      <c r="AZ64" s="66">
        <f t="shared" si="71"/>
        <v>145584476</v>
      </c>
      <c r="BA64" s="66">
        <f t="shared" si="72"/>
        <v>0</v>
      </c>
      <c r="BB64" s="66">
        <f t="shared" si="73"/>
        <v>0</v>
      </c>
      <c r="BC64" s="66">
        <f t="shared" si="73"/>
        <v>0</v>
      </c>
      <c r="BD64" s="66">
        <f t="shared" si="73"/>
        <v>0</v>
      </c>
      <c r="BE64" s="66">
        <f t="shared" si="74"/>
        <v>92493131</v>
      </c>
      <c r="BF64" s="66">
        <f t="shared" si="74"/>
        <v>0</v>
      </c>
      <c r="BG64" s="66">
        <f t="shared" si="74"/>
        <v>0</v>
      </c>
      <c r="BH64" s="66">
        <f>O64-AL64</f>
        <v>0</v>
      </c>
      <c r="BI64" s="66">
        <f t="shared" si="74"/>
        <v>0</v>
      </c>
      <c r="BJ64" s="66">
        <f t="shared" si="74"/>
        <v>0</v>
      </c>
      <c r="BK64" s="66">
        <f t="shared" si="74"/>
        <v>0</v>
      </c>
      <c r="BL64" s="66">
        <f t="shared" si="74"/>
        <v>53091345</v>
      </c>
      <c r="BM64" s="66">
        <f t="shared" si="74"/>
        <v>0</v>
      </c>
      <c r="BN64" s="66">
        <f>U64-AR64</f>
        <v>0</v>
      </c>
      <c r="BO64" s="66">
        <f t="shared" si="74"/>
        <v>0</v>
      </c>
      <c r="BP64" s="66">
        <f t="shared" si="74"/>
        <v>0</v>
      </c>
      <c r="BQ64" s="66"/>
      <c r="BR64" s="66"/>
      <c r="BS64" s="66">
        <f t="shared" si="75"/>
        <v>0</v>
      </c>
      <c r="BT64" s="66">
        <f t="shared" si="76"/>
        <v>0</v>
      </c>
      <c r="BU64" s="22">
        <f t="shared" si="10"/>
        <v>0.54514861811465232</v>
      </c>
      <c r="BV64" s="66">
        <f t="shared" si="77"/>
        <v>197290071</v>
      </c>
      <c r="BW64" s="66"/>
      <c r="BX64" s="66"/>
      <c r="BY64" s="66"/>
      <c r="BZ64" s="66"/>
      <c r="CA64" s="66">
        <f>+'[1]MAYO 2016'!$H$1601+'[1]MAYO 2016'!$H$1628+'[1]MAYO 2016'!$H$1630+'[1]MAYO 2016'!$H$1631+'[1]MAYO 2016'!$H$1632+'[1]MAYO 2016'!$H$1633+'[1]MAYO 2016'!$H$1634+'[1]MAYO 2016'!$H$1637+'[1]MAYO 2016'!$H$1638+'[1]MAYO 2016'!$H$1639+'[1]MAYO 2016'!$H$1640+'[1]MAYO 2016'!$H$1641+'[1]MAYO 2016'!$H$1642+'[1]MAYO 2016'!$H$1643+'[1]MAYO 2016'!$H$1645+'[1]MAYO 2016'!$H$1650+'[1]MAYO 2016'!$H$1651+'[1]MAYO 2016'!$H$1652</f>
        <v>63907149</v>
      </c>
      <c r="CB64" s="66"/>
      <c r="CC64" s="66"/>
      <c r="CD64" s="66"/>
      <c r="CE64" s="66"/>
      <c r="CF64" s="66"/>
      <c r="CG64" s="66"/>
      <c r="CH64" s="66">
        <f>+'[1]MAYO 2016'!$H$1598-CA64</f>
        <v>133382922</v>
      </c>
      <c r="CI64" s="66"/>
      <c r="CJ64" s="66"/>
      <c r="CK64" s="66"/>
      <c r="CL64" s="66"/>
      <c r="CM64" s="66"/>
      <c r="CN64" s="66"/>
      <c r="CO64" s="66"/>
      <c r="CP64" s="66"/>
      <c r="CQ64" s="22">
        <f t="shared" si="68"/>
        <v>0.45485138188534768</v>
      </c>
      <c r="CR64" s="66">
        <f t="shared" si="78"/>
        <v>164611371</v>
      </c>
      <c r="CS64" s="66">
        <f t="shared" si="79"/>
        <v>0</v>
      </c>
      <c r="CT64" s="66">
        <f t="shared" si="79"/>
        <v>0</v>
      </c>
      <c r="CU64" s="66">
        <f t="shared" si="79"/>
        <v>0</v>
      </c>
      <c r="CV64" s="66">
        <f t="shared" si="79"/>
        <v>0</v>
      </c>
      <c r="CW64" s="66">
        <f t="shared" si="79"/>
        <v>97994293</v>
      </c>
      <c r="CX64" s="66">
        <f t="shared" si="79"/>
        <v>0</v>
      </c>
      <c r="CY64" s="66">
        <f t="shared" si="79"/>
        <v>0</v>
      </c>
      <c r="CZ64" s="66">
        <f t="shared" si="80"/>
        <v>0</v>
      </c>
      <c r="DA64" s="66">
        <f t="shared" si="80"/>
        <v>0</v>
      </c>
      <c r="DB64" s="66">
        <f t="shared" si="80"/>
        <v>0</v>
      </c>
      <c r="DC64" s="66">
        <f t="shared" si="81"/>
        <v>0</v>
      </c>
      <c r="DD64" s="66">
        <f t="shared" si="81"/>
        <v>66617078</v>
      </c>
      <c r="DE64" s="66">
        <f t="shared" si="81"/>
        <v>0</v>
      </c>
      <c r="DF64" s="66">
        <f t="shared" si="82"/>
        <v>0</v>
      </c>
      <c r="DG64" s="66">
        <f t="shared" si="82"/>
        <v>0</v>
      </c>
      <c r="DH64" s="66">
        <f t="shared" si="82"/>
        <v>0</v>
      </c>
      <c r="DI64" s="66"/>
      <c r="DJ64" s="66">
        <f t="shared" si="83"/>
        <v>0</v>
      </c>
      <c r="DK64" s="74">
        <f t="shared" si="83"/>
        <v>0</v>
      </c>
      <c r="DL64" s="66">
        <f t="shared" si="83"/>
        <v>0</v>
      </c>
    </row>
    <row r="65" spans="1:116" ht="30.75" customHeight="1" x14ac:dyDescent="0.25">
      <c r="A65" s="225"/>
      <c r="B65" s="216"/>
      <c r="C65" s="103" t="s">
        <v>176</v>
      </c>
      <c r="D65" s="69" t="s">
        <v>175</v>
      </c>
      <c r="E65" s="82">
        <v>520</v>
      </c>
      <c r="F65" s="67" t="s">
        <v>174</v>
      </c>
      <c r="G65" s="66">
        <f t="shared" si="69"/>
        <v>11000000</v>
      </c>
      <c r="H65" s="66"/>
      <c r="I65" s="39"/>
      <c r="J65" s="39"/>
      <c r="K65" s="39"/>
      <c r="L65" s="39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>
        <f>8000000+3000000</f>
        <v>11000000</v>
      </c>
      <c r="AC65" s="22">
        <f t="shared" si="1"/>
        <v>0.84841072727272726</v>
      </c>
      <c r="AD65" s="66">
        <f t="shared" si="70"/>
        <v>9332518</v>
      </c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>
        <f>+'[1]MAYO 2016'!$AG$1669</f>
        <v>9332518</v>
      </c>
      <c r="AY65" s="22">
        <f t="shared" si="3"/>
        <v>0.15158927272727274</v>
      </c>
      <c r="AZ65" s="66">
        <f t="shared" si="71"/>
        <v>1667482</v>
      </c>
      <c r="BA65" s="66">
        <f t="shared" si="72"/>
        <v>0</v>
      </c>
      <c r="BB65" s="66">
        <f t="shared" si="73"/>
        <v>0</v>
      </c>
      <c r="BC65" s="66">
        <f t="shared" si="73"/>
        <v>0</v>
      </c>
      <c r="BD65" s="66">
        <f t="shared" si="73"/>
        <v>0</v>
      </c>
      <c r="BE65" s="66">
        <f t="shared" si="74"/>
        <v>0</v>
      </c>
      <c r="BF65" s="66">
        <f t="shared" si="74"/>
        <v>0</v>
      </c>
      <c r="BG65" s="66">
        <f t="shared" si="74"/>
        <v>0</v>
      </c>
      <c r="BH65" s="66">
        <f>O65-AL65</f>
        <v>0</v>
      </c>
      <c r="BI65" s="66">
        <f t="shared" si="74"/>
        <v>0</v>
      </c>
      <c r="BJ65" s="66">
        <f t="shared" si="74"/>
        <v>0</v>
      </c>
      <c r="BK65" s="66">
        <f t="shared" si="74"/>
        <v>0</v>
      </c>
      <c r="BL65" s="66">
        <f t="shared" si="74"/>
        <v>0</v>
      </c>
      <c r="BM65" s="66">
        <f t="shared" si="74"/>
        <v>0</v>
      </c>
      <c r="BN65" s="66">
        <f>U65-AR65</f>
        <v>0</v>
      </c>
      <c r="BO65" s="66">
        <f t="shared" si="74"/>
        <v>0</v>
      </c>
      <c r="BP65" s="66">
        <f t="shared" si="74"/>
        <v>0</v>
      </c>
      <c r="BQ65" s="66"/>
      <c r="BR65" s="66"/>
      <c r="BS65" s="66">
        <f t="shared" si="75"/>
        <v>0</v>
      </c>
      <c r="BT65" s="66">
        <f t="shared" si="76"/>
        <v>1667482</v>
      </c>
      <c r="BU65" s="22">
        <f t="shared" si="10"/>
        <v>0.1089339090909091</v>
      </c>
      <c r="BV65" s="66">
        <f t="shared" si="77"/>
        <v>1198273</v>
      </c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>
        <f>+'[1]MAYO 2016'!$H$1667</f>
        <v>1198273</v>
      </c>
      <c r="CQ65" s="22">
        <f t="shared" si="68"/>
        <v>0.89106609090909095</v>
      </c>
      <c r="CR65" s="66">
        <f t="shared" si="78"/>
        <v>9801727</v>
      </c>
      <c r="CS65" s="66">
        <f t="shared" si="79"/>
        <v>0</v>
      </c>
      <c r="CT65" s="66">
        <f t="shared" si="79"/>
        <v>0</v>
      </c>
      <c r="CU65" s="66">
        <f t="shared" si="79"/>
        <v>0</v>
      </c>
      <c r="CV65" s="66">
        <f t="shared" si="79"/>
        <v>0</v>
      </c>
      <c r="CW65" s="66">
        <f t="shared" si="79"/>
        <v>0</v>
      </c>
      <c r="CX65" s="66">
        <f t="shared" si="79"/>
        <v>0</v>
      </c>
      <c r="CY65" s="66">
        <f t="shared" si="79"/>
        <v>0</v>
      </c>
      <c r="CZ65" s="66">
        <f t="shared" si="80"/>
        <v>0</v>
      </c>
      <c r="DA65" s="66">
        <f t="shared" si="80"/>
        <v>0</v>
      </c>
      <c r="DB65" s="66">
        <f t="shared" si="80"/>
        <v>0</v>
      </c>
      <c r="DC65" s="66">
        <f t="shared" si="81"/>
        <v>0</v>
      </c>
      <c r="DD65" s="66">
        <f t="shared" si="81"/>
        <v>0</v>
      </c>
      <c r="DE65" s="66">
        <f t="shared" si="81"/>
        <v>0</v>
      </c>
      <c r="DF65" s="66">
        <f t="shared" si="82"/>
        <v>0</v>
      </c>
      <c r="DG65" s="66">
        <f t="shared" si="82"/>
        <v>0</v>
      </c>
      <c r="DH65" s="66">
        <f t="shared" si="82"/>
        <v>0</v>
      </c>
      <c r="DI65" s="66"/>
      <c r="DJ65" s="66">
        <f t="shared" si="83"/>
        <v>0</v>
      </c>
      <c r="DK65" s="74">
        <f t="shared" si="83"/>
        <v>0</v>
      </c>
      <c r="DL65" s="66">
        <f t="shared" si="83"/>
        <v>9801727</v>
      </c>
    </row>
    <row r="66" spans="1:116" ht="30" customHeight="1" x14ac:dyDescent="0.25">
      <c r="A66" s="225"/>
      <c r="B66" s="216"/>
      <c r="C66" s="103" t="s">
        <v>173</v>
      </c>
      <c r="D66" s="69" t="s">
        <v>172</v>
      </c>
      <c r="E66" s="82">
        <v>520</v>
      </c>
      <c r="F66" s="67" t="s">
        <v>169</v>
      </c>
      <c r="G66" s="66">
        <f t="shared" si="69"/>
        <v>5000000</v>
      </c>
      <c r="H66" s="66"/>
      <c r="I66" s="39"/>
      <c r="J66" s="39"/>
      <c r="K66" s="39"/>
      <c r="L66" s="39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>
        <v>5000000</v>
      </c>
      <c r="AC66" s="22">
        <f t="shared" si="1"/>
        <v>1</v>
      </c>
      <c r="AD66" s="66">
        <f t="shared" si="70"/>
        <v>5000000</v>
      </c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>
        <f>+'[1]MAYO 2016'!$AG$1678</f>
        <v>5000000</v>
      </c>
      <c r="AY66" s="22">
        <f t="shared" si="3"/>
        <v>0</v>
      </c>
      <c r="AZ66" s="66">
        <f t="shared" si="71"/>
        <v>0</v>
      </c>
      <c r="BA66" s="66">
        <f t="shared" si="72"/>
        <v>0</v>
      </c>
      <c r="BB66" s="66">
        <f t="shared" si="73"/>
        <v>0</v>
      </c>
      <c r="BC66" s="66">
        <f t="shared" si="73"/>
        <v>0</v>
      </c>
      <c r="BD66" s="66">
        <f t="shared" si="73"/>
        <v>0</v>
      </c>
      <c r="BE66" s="66">
        <f t="shared" si="74"/>
        <v>0</v>
      </c>
      <c r="BF66" s="66">
        <f t="shared" si="74"/>
        <v>0</v>
      </c>
      <c r="BG66" s="66">
        <f t="shared" si="74"/>
        <v>0</v>
      </c>
      <c r="BH66" s="66">
        <f>O66-AL66</f>
        <v>0</v>
      </c>
      <c r="BI66" s="66">
        <f t="shared" si="74"/>
        <v>0</v>
      </c>
      <c r="BJ66" s="66">
        <f t="shared" si="74"/>
        <v>0</v>
      </c>
      <c r="BK66" s="66">
        <f t="shared" si="74"/>
        <v>0</v>
      </c>
      <c r="BL66" s="66">
        <f t="shared" si="74"/>
        <v>0</v>
      </c>
      <c r="BM66" s="66">
        <f t="shared" si="74"/>
        <v>0</v>
      </c>
      <c r="BN66" s="66">
        <f>U66-AR66</f>
        <v>0</v>
      </c>
      <c r="BO66" s="66">
        <f t="shared" si="74"/>
        <v>0</v>
      </c>
      <c r="BP66" s="66">
        <f t="shared" si="74"/>
        <v>0</v>
      </c>
      <c r="BQ66" s="66"/>
      <c r="BR66" s="66"/>
      <c r="BS66" s="66">
        <f t="shared" si="75"/>
        <v>0</v>
      </c>
      <c r="BT66" s="66">
        <f t="shared" si="76"/>
        <v>0</v>
      </c>
      <c r="BU66" s="22">
        <f t="shared" si="10"/>
        <v>0.99863999999999997</v>
      </c>
      <c r="BV66" s="66">
        <f t="shared" si="77"/>
        <v>4993200</v>
      </c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>
        <f>+'[1]MAYO 2016'!$H$1676</f>
        <v>4993200</v>
      </c>
      <c r="CQ66" s="22">
        <f t="shared" si="68"/>
        <v>1.3600000000000279E-3</v>
      </c>
      <c r="CR66" s="66">
        <f t="shared" si="78"/>
        <v>6800</v>
      </c>
      <c r="CS66" s="66">
        <f t="shared" si="79"/>
        <v>0</v>
      </c>
      <c r="CT66" s="66">
        <f t="shared" si="79"/>
        <v>0</v>
      </c>
      <c r="CU66" s="66">
        <f t="shared" si="79"/>
        <v>0</v>
      </c>
      <c r="CV66" s="66">
        <f t="shared" si="79"/>
        <v>0</v>
      </c>
      <c r="CW66" s="66">
        <f t="shared" si="79"/>
        <v>0</v>
      </c>
      <c r="CX66" s="66">
        <f t="shared" si="79"/>
        <v>0</v>
      </c>
      <c r="CY66" s="66">
        <f t="shared" si="79"/>
        <v>0</v>
      </c>
      <c r="CZ66" s="66">
        <f t="shared" si="80"/>
        <v>0</v>
      </c>
      <c r="DA66" s="66">
        <f t="shared" si="80"/>
        <v>0</v>
      </c>
      <c r="DB66" s="66">
        <f t="shared" si="80"/>
        <v>0</v>
      </c>
      <c r="DC66" s="66">
        <f t="shared" si="81"/>
        <v>0</v>
      </c>
      <c r="DD66" s="66">
        <f t="shared" si="81"/>
        <v>0</v>
      </c>
      <c r="DE66" s="66">
        <f t="shared" si="81"/>
        <v>0</v>
      </c>
      <c r="DF66" s="66">
        <f t="shared" si="82"/>
        <v>0</v>
      </c>
      <c r="DG66" s="66">
        <f t="shared" si="82"/>
        <v>0</v>
      </c>
      <c r="DH66" s="66">
        <f t="shared" si="82"/>
        <v>0</v>
      </c>
      <c r="DI66" s="66"/>
      <c r="DJ66" s="66">
        <f t="shared" si="83"/>
        <v>0</v>
      </c>
      <c r="DK66" s="74">
        <f t="shared" si="83"/>
        <v>0</v>
      </c>
      <c r="DL66" s="66">
        <f t="shared" si="83"/>
        <v>6800</v>
      </c>
    </row>
    <row r="67" spans="1:116" ht="36" customHeight="1" x14ac:dyDescent="0.25">
      <c r="A67" s="225"/>
      <c r="B67" s="216"/>
      <c r="C67" s="103" t="s">
        <v>171</v>
      </c>
      <c r="D67" s="69" t="s">
        <v>170</v>
      </c>
      <c r="E67" s="82">
        <v>520</v>
      </c>
      <c r="F67" s="67" t="s">
        <v>169</v>
      </c>
      <c r="G67" s="66">
        <f t="shared" si="69"/>
        <v>7000000</v>
      </c>
      <c r="H67" s="66"/>
      <c r="I67" s="39"/>
      <c r="J67" s="39"/>
      <c r="K67" s="39"/>
      <c r="L67" s="39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>
        <v>7000000</v>
      </c>
      <c r="AB67" s="72"/>
      <c r="AC67" s="22">
        <f t="shared" si="1"/>
        <v>0</v>
      </c>
      <c r="AD67" s="66">
        <f t="shared" si="70"/>
        <v>0</v>
      </c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22">
        <f t="shared" si="3"/>
        <v>1</v>
      </c>
      <c r="AZ67" s="66">
        <f t="shared" si="71"/>
        <v>7000000</v>
      </c>
      <c r="BA67" s="66">
        <f t="shared" si="72"/>
        <v>0</v>
      </c>
      <c r="BB67" s="66">
        <f t="shared" si="73"/>
        <v>0</v>
      </c>
      <c r="BC67" s="66">
        <f t="shared" si="73"/>
        <v>0</v>
      </c>
      <c r="BD67" s="66">
        <f t="shared" si="73"/>
        <v>0</v>
      </c>
      <c r="BE67" s="66">
        <f t="shared" si="74"/>
        <v>0</v>
      </c>
      <c r="BF67" s="66">
        <f t="shared" si="74"/>
        <v>0</v>
      </c>
      <c r="BG67" s="66">
        <f t="shared" si="74"/>
        <v>0</v>
      </c>
      <c r="BH67" s="66">
        <f>+O67-AL67</f>
        <v>0</v>
      </c>
      <c r="BI67" s="66">
        <f t="shared" si="74"/>
        <v>0</v>
      </c>
      <c r="BJ67" s="66">
        <f t="shared" si="74"/>
        <v>0</v>
      </c>
      <c r="BK67" s="66">
        <f t="shared" si="74"/>
        <v>0</v>
      </c>
      <c r="BL67" s="66">
        <f t="shared" si="74"/>
        <v>0</v>
      </c>
      <c r="BM67" s="66">
        <f t="shared" si="74"/>
        <v>0</v>
      </c>
      <c r="BN67" s="66">
        <f>+U67-AR67</f>
        <v>0</v>
      </c>
      <c r="BO67" s="66">
        <f t="shared" si="74"/>
        <v>0</v>
      </c>
      <c r="BP67" s="66">
        <f t="shared" si="74"/>
        <v>0</v>
      </c>
      <c r="BQ67" s="66"/>
      <c r="BR67" s="66">
        <f>+Y67-AV67</f>
        <v>0</v>
      </c>
      <c r="BS67" s="66">
        <f t="shared" si="75"/>
        <v>0</v>
      </c>
      <c r="BT67" s="66">
        <f t="shared" si="76"/>
        <v>7000000</v>
      </c>
      <c r="BU67" s="22">
        <f t="shared" si="10"/>
        <v>0</v>
      </c>
      <c r="BV67" s="66">
        <f t="shared" si="77"/>
        <v>0</v>
      </c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22">
        <f t="shared" si="68"/>
        <v>1</v>
      </c>
      <c r="CR67" s="66">
        <f t="shared" si="78"/>
        <v>7000000</v>
      </c>
      <c r="CS67" s="66">
        <f t="shared" si="79"/>
        <v>0</v>
      </c>
      <c r="CT67" s="66">
        <f t="shared" si="79"/>
        <v>0</v>
      </c>
      <c r="CU67" s="66">
        <f t="shared" si="79"/>
        <v>0</v>
      </c>
      <c r="CV67" s="66">
        <f t="shared" si="79"/>
        <v>0</v>
      </c>
      <c r="CW67" s="66">
        <f t="shared" si="79"/>
        <v>0</v>
      </c>
      <c r="CX67" s="66">
        <f t="shared" si="79"/>
        <v>0</v>
      </c>
      <c r="CY67" s="66">
        <f t="shared" si="79"/>
        <v>0</v>
      </c>
      <c r="CZ67" s="66">
        <f t="shared" si="80"/>
        <v>0</v>
      </c>
      <c r="DA67" s="66">
        <f t="shared" si="80"/>
        <v>0</v>
      </c>
      <c r="DB67" s="66">
        <f t="shared" si="80"/>
        <v>0</v>
      </c>
      <c r="DC67" s="66">
        <f t="shared" si="81"/>
        <v>0</v>
      </c>
      <c r="DD67" s="66">
        <f t="shared" si="81"/>
        <v>0</v>
      </c>
      <c r="DE67" s="66">
        <f t="shared" si="81"/>
        <v>0</v>
      </c>
      <c r="DF67" s="66">
        <f t="shared" si="82"/>
        <v>0</v>
      </c>
      <c r="DG67" s="66">
        <f t="shared" si="82"/>
        <v>0</v>
      </c>
      <c r="DH67" s="66">
        <f t="shared" si="82"/>
        <v>0</v>
      </c>
      <c r="DI67" s="66"/>
      <c r="DJ67" s="66">
        <f t="shared" si="83"/>
        <v>0</v>
      </c>
      <c r="DK67" s="74">
        <f t="shared" si="83"/>
        <v>0</v>
      </c>
      <c r="DL67" s="66">
        <f t="shared" si="83"/>
        <v>7000000</v>
      </c>
    </row>
    <row r="68" spans="1:116" ht="76.5" customHeight="1" x14ac:dyDescent="0.25">
      <c r="A68" s="225"/>
      <c r="B68" s="216"/>
      <c r="C68" s="103" t="s">
        <v>168</v>
      </c>
      <c r="D68" s="69" t="s">
        <v>167</v>
      </c>
      <c r="E68" s="82">
        <v>520</v>
      </c>
      <c r="F68" s="67" t="s">
        <v>166</v>
      </c>
      <c r="G68" s="66">
        <f t="shared" si="69"/>
        <v>342680799</v>
      </c>
      <c r="H68" s="66"/>
      <c r="I68" s="39"/>
      <c r="J68" s="39"/>
      <c r="K68" s="39"/>
      <c r="L68" s="39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>
        <f>267022558+25000000+11804220+35899362+2954659</f>
        <v>342680799</v>
      </c>
      <c r="AB68" s="72"/>
      <c r="AC68" s="22">
        <f t="shared" ref="AC68:AC91" si="84">+AD68/G68</f>
        <v>0.74401165383065426</v>
      </c>
      <c r="AD68" s="66">
        <f t="shared" si="70"/>
        <v>254958508</v>
      </c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>
        <f>+'[1]MAYO 2016'!$G$1692</f>
        <v>254958508</v>
      </c>
      <c r="AY68" s="22">
        <f t="shared" ref="AY68:AY91" si="85">1-AC68</f>
        <v>0.25598834616934574</v>
      </c>
      <c r="AZ68" s="66">
        <f t="shared" si="71"/>
        <v>87722291</v>
      </c>
      <c r="BA68" s="66">
        <f t="shared" si="72"/>
        <v>0</v>
      </c>
      <c r="BB68" s="66">
        <f t="shared" si="73"/>
        <v>0</v>
      </c>
      <c r="BC68" s="66">
        <f t="shared" si="73"/>
        <v>0</v>
      </c>
      <c r="BD68" s="66">
        <f t="shared" si="73"/>
        <v>0</v>
      </c>
      <c r="BE68" s="66">
        <f t="shared" si="74"/>
        <v>0</v>
      </c>
      <c r="BF68" s="66">
        <f t="shared" si="74"/>
        <v>0</v>
      </c>
      <c r="BG68" s="66">
        <f t="shared" si="74"/>
        <v>0</v>
      </c>
      <c r="BH68" s="66">
        <f>+O68-AL68</f>
        <v>0</v>
      </c>
      <c r="BI68" s="66">
        <f t="shared" si="74"/>
        <v>0</v>
      </c>
      <c r="BJ68" s="66">
        <f t="shared" si="74"/>
        <v>0</v>
      </c>
      <c r="BK68" s="66">
        <f t="shared" si="74"/>
        <v>0</v>
      </c>
      <c r="BL68" s="66">
        <f t="shared" si="74"/>
        <v>0</v>
      </c>
      <c r="BM68" s="66">
        <f t="shared" si="74"/>
        <v>0</v>
      </c>
      <c r="BN68" s="66">
        <f>+U68-AR68</f>
        <v>0</v>
      </c>
      <c r="BO68" s="66">
        <f t="shared" si="74"/>
        <v>0</v>
      </c>
      <c r="BP68" s="66">
        <f t="shared" si="74"/>
        <v>0</v>
      </c>
      <c r="BQ68" s="66"/>
      <c r="BR68" s="66"/>
      <c r="BS68" s="66">
        <f t="shared" si="75"/>
        <v>0</v>
      </c>
      <c r="BT68" s="66">
        <f t="shared" si="76"/>
        <v>87722291</v>
      </c>
      <c r="BU68" s="22">
        <f t="shared" ref="BU68:BU91" si="86">+BV68/G68</f>
        <v>0.71417238349558065</v>
      </c>
      <c r="BV68" s="66">
        <f t="shared" si="77"/>
        <v>244733163</v>
      </c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>
        <f>+'[1]MAYO 2016'!$H$1692</f>
        <v>244733163</v>
      </c>
      <c r="CQ68" s="22">
        <f t="shared" si="68"/>
        <v>0.28582761650441935</v>
      </c>
      <c r="CR68" s="66">
        <f t="shared" si="78"/>
        <v>97947636</v>
      </c>
      <c r="CS68" s="66">
        <f t="shared" si="79"/>
        <v>0</v>
      </c>
      <c r="CT68" s="66">
        <f t="shared" si="79"/>
        <v>0</v>
      </c>
      <c r="CU68" s="66">
        <f t="shared" si="79"/>
        <v>0</v>
      </c>
      <c r="CV68" s="66">
        <f t="shared" si="79"/>
        <v>0</v>
      </c>
      <c r="CW68" s="66">
        <f t="shared" si="79"/>
        <v>0</v>
      </c>
      <c r="CX68" s="66">
        <f t="shared" si="79"/>
        <v>0</v>
      </c>
      <c r="CY68" s="66">
        <f t="shared" si="79"/>
        <v>0</v>
      </c>
      <c r="CZ68" s="66">
        <f t="shared" si="80"/>
        <v>0</v>
      </c>
      <c r="DA68" s="66">
        <f t="shared" si="80"/>
        <v>0</v>
      </c>
      <c r="DB68" s="66">
        <f t="shared" si="80"/>
        <v>0</v>
      </c>
      <c r="DC68" s="66">
        <f t="shared" si="81"/>
        <v>0</v>
      </c>
      <c r="DD68" s="66">
        <f t="shared" si="81"/>
        <v>0</v>
      </c>
      <c r="DE68" s="66">
        <f t="shared" si="81"/>
        <v>0</v>
      </c>
      <c r="DF68" s="66">
        <f t="shared" si="82"/>
        <v>0</v>
      </c>
      <c r="DG68" s="66">
        <f t="shared" si="82"/>
        <v>0</v>
      </c>
      <c r="DH68" s="66">
        <f t="shared" si="82"/>
        <v>0</v>
      </c>
      <c r="DI68" s="66"/>
      <c r="DJ68" s="66">
        <f t="shared" si="83"/>
        <v>0</v>
      </c>
      <c r="DK68" s="74">
        <f t="shared" si="83"/>
        <v>0</v>
      </c>
      <c r="DL68" s="66">
        <f t="shared" si="83"/>
        <v>97947636</v>
      </c>
    </row>
    <row r="69" spans="1:116" ht="36" customHeight="1" x14ac:dyDescent="0.25">
      <c r="A69" s="225"/>
      <c r="B69" s="216"/>
      <c r="C69" s="103" t="s">
        <v>165</v>
      </c>
      <c r="D69" s="69" t="s">
        <v>164</v>
      </c>
      <c r="E69" s="82">
        <v>520</v>
      </c>
      <c r="F69" s="67" t="s">
        <v>117</v>
      </c>
      <c r="G69" s="66">
        <f t="shared" si="69"/>
        <v>20000000</v>
      </c>
      <c r="H69" s="66"/>
      <c r="I69" s="39"/>
      <c r="J69" s="39"/>
      <c r="K69" s="39"/>
      <c r="L69" s="66">
        <v>20000000</v>
      </c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72"/>
      <c r="AC69" s="22">
        <f t="shared" si="84"/>
        <v>0</v>
      </c>
      <c r="AD69" s="66">
        <f t="shared" si="70"/>
        <v>0</v>
      </c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22">
        <f t="shared" si="85"/>
        <v>1</v>
      </c>
      <c r="AZ69" s="66">
        <f t="shared" si="71"/>
        <v>20000000</v>
      </c>
      <c r="BA69" s="66">
        <f t="shared" si="72"/>
        <v>0</v>
      </c>
      <c r="BB69" s="66">
        <f t="shared" si="73"/>
        <v>0</v>
      </c>
      <c r="BC69" s="66">
        <f t="shared" si="73"/>
        <v>0</v>
      </c>
      <c r="BD69" s="66">
        <f t="shared" si="73"/>
        <v>0</v>
      </c>
      <c r="BE69" s="66">
        <f t="shared" si="73"/>
        <v>20000000</v>
      </c>
      <c r="BF69" s="66">
        <f t="shared" si="73"/>
        <v>0</v>
      </c>
      <c r="BG69" s="66">
        <f t="shared" si="73"/>
        <v>0</v>
      </c>
      <c r="BH69" s="66">
        <f t="shared" si="73"/>
        <v>0</v>
      </c>
      <c r="BI69" s="66">
        <f t="shared" si="73"/>
        <v>0</v>
      </c>
      <c r="BJ69" s="66">
        <f t="shared" si="73"/>
        <v>0</v>
      </c>
      <c r="BK69" s="66">
        <f t="shared" si="73"/>
        <v>0</v>
      </c>
      <c r="BL69" s="66">
        <f t="shared" si="73"/>
        <v>0</v>
      </c>
      <c r="BM69" s="66">
        <f t="shared" si="73"/>
        <v>0</v>
      </c>
      <c r="BN69" s="66">
        <f t="shared" si="73"/>
        <v>0</v>
      </c>
      <c r="BO69" s="66">
        <f t="shared" si="73"/>
        <v>0</v>
      </c>
      <c r="BP69" s="66">
        <f t="shared" si="73"/>
        <v>0</v>
      </c>
      <c r="BQ69" s="66"/>
      <c r="BR69" s="66">
        <f>Y69-AV69</f>
        <v>0</v>
      </c>
      <c r="BS69" s="66">
        <f t="shared" si="75"/>
        <v>0</v>
      </c>
      <c r="BT69" s="66">
        <f>AA69-AX69</f>
        <v>0</v>
      </c>
      <c r="BU69" s="22">
        <f t="shared" si="86"/>
        <v>0</v>
      </c>
      <c r="BV69" s="66">
        <f t="shared" si="77"/>
        <v>0</v>
      </c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22">
        <f t="shared" si="68"/>
        <v>1</v>
      </c>
      <c r="CR69" s="66">
        <f t="shared" si="78"/>
        <v>20000000</v>
      </c>
      <c r="CS69" s="66">
        <f t="shared" si="79"/>
        <v>0</v>
      </c>
      <c r="CT69" s="66">
        <f t="shared" si="79"/>
        <v>0</v>
      </c>
      <c r="CU69" s="66">
        <f t="shared" si="79"/>
        <v>0</v>
      </c>
      <c r="CV69" s="66">
        <f t="shared" si="79"/>
        <v>0</v>
      </c>
      <c r="CW69" s="66">
        <f t="shared" si="79"/>
        <v>20000000</v>
      </c>
      <c r="CX69" s="66">
        <f t="shared" si="79"/>
        <v>0</v>
      </c>
      <c r="CY69" s="66">
        <f t="shared" si="79"/>
        <v>0</v>
      </c>
      <c r="CZ69" s="66">
        <f t="shared" si="79"/>
        <v>0</v>
      </c>
      <c r="DA69" s="66">
        <f t="shared" si="79"/>
        <v>0</v>
      </c>
      <c r="DB69" s="66">
        <f t="shared" si="79"/>
        <v>0</v>
      </c>
      <c r="DC69" s="66">
        <f t="shared" si="81"/>
        <v>0</v>
      </c>
      <c r="DD69" s="66">
        <f t="shared" si="81"/>
        <v>0</v>
      </c>
      <c r="DE69" s="66">
        <f t="shared" si="81"/>
        <v>0</v>
      </c>
      <c r="DF69" s="66">
        <f t="shared" si="81"/>
        <v>0</v>
      </c>
      <c r="DG69" s="66">
        <f t="shared" si="81"/>
        <v>0</v>
      </c>
      <c r="DH69" s="66">
        <f t="shared" si="81"/>
        <v>0</v>
      </c>
      <c r="DI69" s="66"/>
      <c r="DJ69" s="66">
        <f t="shared" ref="DJ69:DL70" si="87">Y69-CN69</f>
        <v>0</v>
      </c>
      <c r="DK69" s="66">
        <f t="shared" si="87"/>
        <v>0</v>
      </c>
      <c r="DL69" s="66">
        <f t="shared" si="87"/>
        <v>0</v>
      </c>
    </row>
    <row r="70" spans="1:116" ht="34.5" customHeight="1" x14ac:dyDescent="0.25">
      <c r="A70" s="226"/>
      <c r="B70" s="217"/>
      <c r="C70" s="103" t="s">
        <v>163</v>
      </c>
      <c r="D70" s="69" t="s">
        <v>162</v>
      </c>
      <c r="E70" s="82">
        <v>520</v>
      </c>
      <c r="F70" s="67" t="s">
        <v>117</v>
      </c>
      <c r="G70" s="66">
        <f t="shared" si="69"/>
        <v>20000000</v>
      </c>
      <c r="H70" s="66"/>
      <c r="I70" s="39"/>
      <c r="J70" s="39"/>
      <c r="K70" s="39"/>
      <c r="L70" s="66">
        <v>20000000</v>
      </c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72"/>
      <c r="AC70" s="22">
        <f t="shared" si="84"/>
        <v>0.76</v>
      </c>
      <c r="AD70" s="66">
        <f t="shared" si="70"/>
        <v>15200000</v>
      </c>
      <c r="AE70" s="66"/>
      <c r="AF70" s="66"/>
      <c r="AG70" s="66"/>
      <c r="AH70" s="66"/>
      <c r="AI70" s="66">
        <f>+'[3]ABRIL 2016'!$O$1527</f>
        <v>15200000</v>
      </c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22">
        <f t="shared" si="85"/>
        <v>0.24</v>
      </c>
      <c r="AZ70" s="66">
        <f t="shared" si="71"/>
        <v>4800000</v>
      </c>
      <c r="BA70" s="66">
        <f t="shared" si="72"/>
        <v>0</v>
      </c>
      <c r="BB70" s="66">
        <f t="shared" si="73"/>
        <v>0</v>
      </c>
      <c r="BC70" s="66">
        <f t="shared" si="73"/>
        <v>0</v>
      </c>
      <c r="BD70" s="66">
        <f t="shared" si="73"/>
        <v>0</v>
      </c>
      <c r="BE70" s="66">
        <f t="shared" si="73"/>
        <v>4800000</v>
      </c>
      <c r="BF70" s="66">
        <f t="shared" si="73"/>
        <v>0</v>
      </c>
      <c r="BG70" s="66">
        <f t="shared" si="73"/>
        <v>0</v>
      </c>
      <c r="BH70" s="66">
        <f t="shared" si="73"/>
        <v>0</v>
      </c>
      <c r="BI70" s="66">
        <f t="shared" si="73"/>
        <v>0</v>
      </c>
      <c r="BJ70" s="66">
        <f t="shared" si="73"/>
        <v>0</v>
      </c>
      <c r="BK70" s="66">
        <f t="shared" si="73"/>
        <v>0</v>
      </c>
      <c r="BL70" s="66">
        <f t="shared" si="73"/>
        <v>0</v>
      </c>
      <c r="BM70" s="66">
        <f t="shared" si="73"/>
        <v>0</v>
      </c>
      <c r="BN70" s="66">
        <f t="shared" si="73"/>
        <v>0</v>
      </c>
      <c r="BO70" s="66">
        <f t="shared" si="73"/>
        <v>0</v>
      </c>
      <c r="BP70" s="66">
        <f t="shared" si="73"/>
        <v>0</v>
      </c>
      <c r="BQ70" s="66"/>
      <c r="BR70" s="66">
        <f>Y70-AV70</f>
        <v>0</v>
      </c>
      <c r="BS70" s="66">
        <f t="shared" si="75"/>
        <v>0</v>
      </c>
      <c r="BT70" s="66">
        <f>AA70-AX70</f>
        <v>0</v>
      </c>
      <c r="BU70" s="22">
        <f t="shared" si="86"/>
        <v>0.62436239999999998</v>
      </c>
      <c r="BV70" s="66">
        <f t="shared" si="77"/>
        <v>12487248</v>
      </c>
      <c r="BW70" s="66"/>
      <c r="BX70" s="66"/>
      <c r="BY70" s="66"/>
      <c r="BZ70" s="66"/>
      <c r="CA70" s="66">
        <f>+'[1]MAYO 2016'!$H$1761</f>
        <v>12487248</v>
      </c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22">
        <f t="shared" si="68"/>
        <v>0.37563760000000002</v>
      </c>
      <c r="CR70" s="66">
        <f t="shared" si="78"/>
        <v>7512752</v>
      </c>
      <c r="CS70" s="66">
        <f t="shared" si="79"/>
        <v>0</v>
      </c>
      <c r="CT70" s="66">
        <f t="shared" si="79"/>
        <v>0</v>
      </c>
      <c r="CU70" s="66">
        <f t="shared" si="79"/>
        <v>0</v>
      </c>
      <c r="CV70" s="66">
        <f t="shared" si="79"/>
        <v>0</v>
      </c>
      <c r="CW70" s="66">
        <f t="shared" si="79"/>
        <v>7512752</v>
      </c>
      <c r="CX70" s="66">
        <f t="shared" si="79"/>
        <v>0</v>
      </c>
      <c r="CY70" s="66">
        <f t="shared" si="79"/>
        <v>0</v>
      </c>
      <c r="CZ70" s="66">
        <f t="shared" si="79"/>
        <v>0</v>
      </c>
      <c r="DA70" s="66">
        <f t="shared" si="79"/>
        <v>0</v>
      </c>
      <c r="DB70" s="66">
        <f t="shared" si="79"/>
        <v>0</v>
      </c>
      <c r="DC70" s="66">
        <f t="shared" si="81"/>
        <v>0</v>
      </c>
      <c r="DD70" s="66">
        <f t="shared" si="81"/>
        <v>0</v>
      </c>
      <c r="DE70" s="66">
        <f t="shared" si="81"/>
        <v>0</v>
      </c>
      <c r="DF70" s="66">
        <f t="shared" si="81"/>
        <v>0</v>
      </c>
      <c r="DG70" s="66">
        <f t="shared" si="81"/>
        <v>0</v>
      </c>
      <c r="DH70" s="66">
        <f t="shared" si="81"/>
        <v>0</v>
      </c>
      <c r="DI70" s="66"/>
      <c r="DJ70" s="66">
        <f t="shared" si="87"/>
        <v>0</v>
      </c>
      <c r="DK70" s="66">
        <f t="shared" si="87"/>
        <v>0</v>
      </c>
      <c r="DL70" s="66">
        <f t="shared" si="87"/>
        <v>0</v>
      </c>
    </row>
    <row r="71" spans="1:116" ht="33" customHeight="1" x14ac:dyDescent="0.25">
      <c r="A71" s="233" t="s">
        <v>132</v>
      </c>
      <c r="B71" s="234" t="s">
        <v>161</v>
      </c>
      <c r="C71" s="103" t="s">
        <v>160</v>
      </c>
      <c r="D71" s="69" t="s">
        <v>159</v>
      </c>
      <c r="E71" s="82">
        <v>520</v>
      </c>
      <c r="F71" s="67" t="s">
        <v>117</v>
      </c>
      <c r="G71" s="66">
        <f t="shared" si="69"/>
        <v>10000000</v>
      </c>
      <c r="H71" s="66"/>
      <c r="I71" s="39"/>
      <c r="J71" s="66"/>
      <c r="K71" s="66"/>
      <c r="L71" s="66">
        <f>20000000-10000000</f>
        <v>10000000</v>
      </c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72"/>
      <c r="AC71" s="22">
        <f t="shared" si="84"/>
        <v>0</v>
      </c>
      <c r="AD71" s="66">
        <f t="shared" si="70"/>
        <v>0</v>
      </c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22">
        <f t="shared" si="85"/>
        <v>1</v>
      </c>
      <c r="AZ71" s="66">
        <f t="shared" si="71"/>
        <v>10000000</v>
      </c>
      <c r="BA71" s="66">
        <f t="shared" si="72"/>
        <v>0</v>
      </c>
      <c r="BB71" s="66">
        <f t="shared" si="73"/>
        <v>0</v>
      </c>
      <c r="BC71" s="66">
        <f t="shared" si="73"/>
        <v>0</v>
      </c>
      <c r="BD71" s="66">
        <f t="shared" si="73"/>
        <v>0</v>
      </c>
      <c r="BE71" s="66">
        <f t="shared" ref="BE71:BP86" si="88">+L71-AI71</f>
        <v>10000000</v>
      </c>
      <c r="BF71" s="66">
        <f t="shared" si="88"/>
        <v>0</v>
      </c>
      <c r="BG71" s="66">
        <f t="shared" si="88"/>
        <v>0</v>
      </c>
      <c r="BH71" s="66">
        <f t="shared" si="88"/>
        <v>0</v>
      </c>
      <c r="BI71" s="66">
        <f t="shared" si="88"/>
        <v>0</v>
      </c>
      <c r="BJ71" s="66">
        <f t="shared" si="88"/>
        <v>0</v>
      </c>
      <c r="BK71" s="66">
        <f t="shared" si="88"/>
        <v>0</v>
      </c>
      <c r="BL71" s="66">
        <f t="shared" si="88"/>
        <v>0</v>
      </c>
      <c r="BM71" s="66">
        <f t="shared" si="88"/>
        <v>0</v>
      </c>
      <c r="BN71" s="66">
        <f t="shared" si="88"/>
        <v>0</v>
      </c>
      <c r="BO71" s="66">
        <f t="shared" si="88"/>
        <v>0</v>
      </c>
      <c r="BP71" s="66">
        <f t="shared" si="88"/>
        <v>0</v>
      </c>
      <c r="BQ71" s="66"/>
      <c r="BR71" s="66"/>
      <c r="BS71" s="66">
        <f t="shared" si="75"/>
        <v>0</v>
      </c>
      <c r="BT71" s="66">
        <f t="shared" ref="BT71:BT90" si="89">+AA71-AX71</f>
        <v>0</v>
      </c>
      <c r="BU71" s="22">
        <f t="shared" si="86"/>
        <v>0</v>
      </c>
      <c r="BV71" s="66">
        <f t="shared" si="77"/>
        <v>0</v>
      </c>
      <c r="BW71" s="66"/>
      <c r="BX71" s="66"/>
      <c r="BY71" s="66"/>
      <c r="BZ71" s="66"/>
      <c r="CA71" s="66"/>
      <c r="CB71" s="66"/>
      <c r="CC71" s="66"/>
      <c r="CD71" s="66"/>
      <c r="CE71" s="66"/>
      <c r="CF71" s="66"/>
      <c r="CG71" s="66"/>
      <c r="CH71" s="66"/>
      <c r="CI71" s="66"/>
      <c r="CJ71" s="66"/>
      <c r="CK71" s="66"/>
      <c r="CL71" s="66"/>
      <c r="CM71" s="66"/>
      <c r="CN71" s="66"/>
      <c r="CO71" s="66"/>
      <c r="CP71" s="66"/>
      <c r="CQ71" s="22">
        <f t="shared" si="68"/>
        <v>1</v>
      </c>
      <c r="CR71" s="66">
        <f t="shared" si="78"/>
        <v>10000000</v>
      </c>
      <c r="CS71" s="66">
        <f t="shared" si="79"/>
        <v>0</v>
      </c>
      <c r="CT71" s="66">
        <f t="shared" si="79"/>
        <v>0</v>
      </c>
      <c r="CU71" s="66">
        <f t="shared" si="79"/>
        <v>0</v>
      </c>
      <c r="CV71" s="66">
        <f t="shared" si="79"/>
        <v>0</v>
      </c>
      <c r="CW71" s="66">
        <f t="shared" si="79"/>
        <v>10000000</v>
      </c>
      <c r="CX71" s="66">
        <f t="shared" si="79"/>
        <v>0</v>
      </c>
      <c r="CY71" s="66">
        <f t="shared" si="79"/>
        <v>0</v>
      </c>
      <c r="CZ71" s="66">
        <f t="shared" ref="CZ71:DB73" si="90">+O71-CD71</f>
        <v>0</v>
      </c>
      <c r="DA71" s="66">
        <f t="shared" si="90"/>
        <v>0</v>
      </c>
      <c r="DB71" s="66">
        <f t="shared" si="90"/>
        <v>0</v>
      </c>
      <c r="DC71" s="66">
        <f t="shared" si="81"/>
        <v>0</v>
      </c>
      <c r="DD71" s="66">
        <f t="shared" si="81"/>
        <v>0</v>
      </c>
      <c r="DE71" s="66">
        <f t="shared" si="81"/>
        <v>0</v>
      </c>
      <c r="DF71" s="66">
        <f t="shared" ref="DF71:DH82" si="91">+U71-CJ71</f>
        <v>0</v>
      </c>
      <c r="DG71" s="66">
        <f t="shared" si="91"/>
        <v>0</v>
      </c>
      <c r="DH71" s="66">
        <f t="shared" si="91"/>
        <v>0</v>
      </c>
      <c r="DI71" s="66"/>
      <c r="DJ71" s="66">
        <f t="shared" ref="DJ71:DL82" si="92">+Y71-CN71</f>
        <v>0</v>
      </c>
      <c r="DK71" s="74">
        <f t="shared" si="92"/>
        <v>0</v>
      </c>
      <c r="DL71" s="66">
        <f t="shared" si="92"/>
        <v>0</v>
      </c>
    </row>
    <row r="72" spans="1:116" ht="35.25" customHeight="1" x14ac:dyDescent="0.25">
      <c r="A72" s="225"/>
      <c r="B72" s="235"/>
      <c r="C72" s="103" t="s">
        <v>158</v>
      </c>
      <c r="D72" s="69" t="s">
        <v>157</v>
      </c>
      <c r="E72" s="82">
        <v>520</v>
      </c>
      <c r="F72" s="67" t="s">
        <v>117</v>
      </c>
      <c r="G72" s="66">
        <f t="shared" si="69"/>
        <v>20000000</v>
      </c>
      <c r="H72" s="66"/>
      <c r="I72" s="39"/>
      <c r="J72" s="66"/>
      <c r="K72" s="66"/>
      <c r="L72" s="66">
        <v>20000000</v>
      </c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72"/>
      <c r="AC72" s="22">
        <f t="shared" si="84"/>
        <v>1</v>
      </c>
      <c r="AD72" s="66">
        <f t="shared" si="70"/>
        <v>20000000</v>
      </c>
      <c r="AE72" s="66"/>
      <c r="AF72" s="66"/>
      <c r="AG72" s="66"/>
      <c r="AH72" s="66"/>
      <c r="AI72" s="66">
        <f>+'[4]ENERO 2016'!$O$771</f>
        <v>20000000</v>
      </c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22">
        <f t="shared" si="85"/>
        <v>0</v>
      </c>
      <c r="AZ72" s="66">
        <f t="shared" si="71"/>
        <v>0</v>
      </c>
      <c r="BA72" s="66">
        <f t="shared" si="72"/>
        <v>0</v>
      </c>
      <c r="BB72" s="66">
        <f t="shared" si="73"/>
        <v>0</v>
      </c>
      <c r="BC72" s="66">
        <f t="shared" si="73"/>
        <v>0</v>
      </c>
      <c r="BD72" s="66">
        <f t="shared" si="73"/>
        <v>0</v>
      </c>
      <c r="BE72" s="66">
        <f t="shared" si="88"/>
        <v>0</v>
      </c>
      <c r="BF72" s="66">
        <f t="shared" si="88"/>
        <v>0</v>
      </c>
      <c r="BG72" s="66">
        <f t="shared" si="88"/>
        <v>0</v>
      </c>
      <c r="BH72" s="66">
        <f t="shared" si="88"/>
        <v>0</v>
      </c>
      <c r="BI72" s="66">
        <f t="shared" si="88"/>
        <v>0</v>
      </c>
      <c r="BJ72" s="66">
        <f t="shared" si="88"/>
        <v>0</v>
      </c>
      <c r="BK72" s="66">
        <f t="shared" si="88"/>
        <v>0</v>
      </c>
      <c r="BL72" s="66">
        <f t="shared" si="88"/>
        <v>0</v>
      </c>
      <c r="BM72" s="66">
        <f t="shared" si="88"/>
        <v>0</v>
      </c>
      <c r="BN72" s="66">
        <f t="shared" si="88"/>
        <v>0</v>
      </c>
      <c r="BO72" s="66">
        <f t="shared" si="88"/>
        <v>0</v>
      </c>
      <c r="BP72" s="66">
        <f t="shared" si="88"/>
        <v>0</v>
      </c>
      <c r="BQ72" s="66"/>
      <c r="BR72" s="66"/>
      <c r="BS72" s="66">
        <f t="shared" si="75"/>
        <v>0</v>
      </c>
      <c r="BT72" s="66">
        <f t="shared" si="89"/>
        <v>0</v>
      </c>
      <c r="BU72" s="22">
        <f t="shared" si="86"/>
        <v>0.89853749999999999</v>
      </c>
      <c r="BV72" s="66">
        <f t="shared" si="77"/>
        <v>17970750</v>
      </c>
      <c r="BW72" s="66"/>
      <c r="BX72" s="66"/>
      <c r="BY72" s="66"/>
      <c r="BZ72" s="66"/>
      <c r="CA72" s="66">
        <f>+'[4]ENERO 2016'!$H$769</f>
        <v>17970750</v>
      </c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22">
        <f t="shared" si="68"/>
        <v>0.10146250000000001</v>
      </c>
      <c r="CR72" s="66">
        <f t="shared" si="78"/>
        <v>2029250</v>
      </c>
      <c r="CS72" s="66">
        <f t="shared" si="79"/>
        <v>0</v>
      </c>
      <c r="CT72" s="66">
        <f t="shared" si="79"/>
        <v>0</v>
      </c>
      <c r="CU72" s="66">
        <f t="shared" si="79"/>
        <v>0</v>
      </c>
      <c r="CV72" s="66">
        <f t="shared" si="79"/>
        <v>0</v>
      </c>
      <c r="CW72" s="66">
        <f t="shared" si="79"/>
        <v>2029250</v>
      </c>
      <c r="CX72" s="66">
        <f t="shared" si="79"/>
        <v>0</v>
      </c>
      <c r="CY72" s="66">
        <f t="shared" si="79"/>
        <v>0</v>
      </c>
      <c r="CZ72" s="66">
        <f t="shared" si="90"/>
        <v>0</v>
      </c>
      <c r="DA72" s="66">
        <f t="shared" si="90"/>
        <v>0</v>
      </c>
      <c r="DB72" s="66">
        <f t="shared" si="90"/>
        <v>0</v>
      </c>
      <c r="DC72" s="66">
        <f t="shared" si="81"/>
        <v>0</v>
      </c>
      <c r="DD72" s="66">
        <f t="shared" si="81"/>
        <v>0</v>
      </c>
      <c r="DE72" s="66">
        <f t="shared" si="81"/>
        <v>0</v>
      </c>
      <c r="DF72" s="66">
        <f t="shared" si="91"/>
        <v>0</v>
      </c>
      <c r="DG72" s="66">
        <f t="shared" si="91"/>
        <v>0</v>
      </c>
      <c r="DH72" s="66">
        <f t="shared" si="91"/>
        <v>0</v>
      </c>
      <c r="DI72" s="66"/>
      <c r="DJ72" s="66">
        <f t="shared" si="92"/>
        <v>0</v>
      </c>
      <c r="DK72" s="74">
        <f t="shared" si="92"/>
        <v>0</v>
      </c>
      <c r="DL72" s="66">
        <f t="shared" si="92"/>
        <v>0</v>
      </c>
    </row>
    <row r="73" spans="1:116" ht="33.75" customHeight="1" x14ac:dyDescent="0.25">
      <c r="A73" s="225"/>
      <c r="B73" s="235"/>
      <c r="C73" s="103" t="s">
        <v>156</v>
      </c>
      <c r="D73" s="69" t="s">
        <v>155</v>
      </c>
      <c r="E73" s="82">
        <v>520</v>
      </c>
      <c r="F73" s="67" t="s">
        <v>41</v>
      </c>
      <c r="G73" s="66">
        <f t="shared" si="69"/>
        <v>3000000</v>
      </c>
      <c r="H73" s="66"/>
      <c r="I73" s="39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>
        <v>3000000</v>
      </c>
      <c r="AB73" s="72"/>
      <c r="AC73" s="22">
        <f t="shared" si="84"/>
        <v>0.33333333333333331</v>
      </c>
      <c r="AD73" s="66">
        <f t="shared" si="70"/>
        <v>1000000</v>
      </c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>
        <f>+'[3]ABRIL 2016'!$G$1547</f>
        <v>1000000</v>
      </c>
      <c r="AY73" s="22">
        <f t="shared" si="85"/>
        <v>0.66666666666666674</v>
      </c>
      <c r="AZ73" s="66">
        <f t="shared" si="71"/>
        <v>2000000</v>
      </c>
      <c r="BA73" s="66">
        <f t="shared" si="72"/>
        <v>0</v>
      </c>
      <c r="BB73" s="66">
        <f t="shared" si="73"/>
        <v>0</v>
      </c>
      <c r="BC73" s="66">
        <f t="shared" si="73"/>
        <v>0</v>
      </c>
      <c r="BD73" s="66">
        <f t="shared" si="73"/>
        <v>0</v>
      </c>
      <c r="BE73" s="66">
        <f t="shared" si="88"/>
        <v>0</v>
      </c>
      <c r="BF73" s="66">
        <f t="shared" si="88"/>
        <v>0</v>
      </c>
      <c r="BG73" s="66">
        <f t="shared" si="88"/>
        <v>0</v>
      </c>
      <c r="BH73" s="66">
        <f t="shared" si="88"/>
        <v>0</v>
      </c>
      <c r="BI73" s="66">
        <f t="shared" si="88"/>
        <v>0</v>
      </c>
      <c r="BJ73" s="66">
        <f t="shared" si="88"/>
        <v>0</v>
      </c>
      <c r="BK73" s="66">
        <f t="shared" si="88"/>
        <v>0</v>
      </c>
      <c r="BL73" s="66">
        <f t="shared" si="88"/>
        <v>0</v>
      </c>
      <c r="BM73" s="66">
        <f t="shared" si="88"/>
        <v>0</v>
      </c>
      <c r="BN73" s="66">
        <f t="shared" si="88"/>
        <v>0</v>
      </c>
      <c r="BO73" s="66">
        <f t="shared" si="88"/>
        <v>0</v>
      </c>
      <c r="BP73" s="66">
        <f t="shared" si="88"/>
        <v>0</v>
      </c>
      <c r="BQ73" s="66"/>
      <c r="BR73" s="66"/>
      <c r="BS73" s="66">
        <f t="shared" si="75"/>
        <v>0</v>
      </c>
      <c r="BT73" s="66">
        <f t="shared" si="89"/>
        <v>2000000</v>
      </c>
      <c r="BU73" s="22">
        <f t="shared" si="86"/>
        <v>0.33333333333333331</v>
      </c>
      <c r="BV73" s="66">
        <f t="shared" si="77"/>
        <v>1000000</v>
      </c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>
        <f>+'[3]ABRIL 2016'!$H$1547</f>
        <v>1000000</v>
      </c>
      <c r="CQ73" s="22">
        <f t="shared" si="68"/>
        <v>0.66666666666666674</v>
      </c>
      <c r="CR73" s="66">
        <f t="shared" si="78"/>
        <v>2000000</v>
      </c>
      <c r="CS73" s="66">
        <f t="shared" si="79"/>
        <v>0</v>
      </c>
      <c r="CT73" s="66">
        <f t="shared" si="79"/>
        <v>0</v>
      </c>
      <c r="CU73" s="66">
        <f t="shared" si="79"/>
        <v>0</v>
      </c>
      <c r="CV73" s="66">
        <f t="shared" si="79"/>
        <v>0</v>
      </c>
      <c r="CW73" s="66">
        <f t="shared" si="79"/>
        <v>0</v>
      </c>
      <c r="CX73" s="66">
        <f t="shared" si="79"/>
        <v>0</v>
      </c>
      <c r="CY73" s="66">
        <f t="shared" si="79"/>
        <v>0</v>
      </c>
      <c r="CZ73" s="66">
        <f t="shared" si="90"/>
        <v>0</v>
      </c>
      <c r="DA73" s="66">
        <f t="shared" si="90"/>
        <v>0</v>
      </c>
      <c r="DB73" s="66">
        <f t="shared" si="90"/>
        <v>0</v>
      </c>
      <c r="DC73" s="66">
        <f t="shared" si="81"/>
        <v>0</v>
      </c>
      <c r="DD73" s="66">
        <f t="shared" si="81"/>
        <v>0</v>
      </c>
      <c r="DE73" s="66">
        <f t="shared" si="81"/>
        <v>0</v>
      </c>
      <c r="DF73" s="66">
        <f t="shared" si="91"/>
        <v>0</v>
      </c>
      <c r="DG73" s="66">
        <f t="shared" si="91"/>
        <v>0</v>
      </c>
      <c r="DH73" s="66">
        <f t="shared" si="91"/>
        <v>0</v>
      </c>
      <c r="DI73" s="66"/>
      <c r="DJ73" s="66">
        <f t="shared" si="92"/>
        <v>0</v>
      </c>
      <c r="DK73" s="74">
        <f t="shared" si="92"/>
        <v>0</v>
      </c>
      <c r="DL73" s="66">
        <f t="shared" si="92"/>
        <v>2000000</v>
      </c>
    </row>
    <row r="74" spans="1:116" ht="33" customHeight="1" x14ac:dyDescent="0.25">
      <c r="A74" s="225"/>
      <c r="B74" s="235"/>
      <c r="C74" s="103" t="s">
        <v>154</v>
      </c>
      <c r="D74" s="69" t="s">
        <v>153</v>
      </c>
      <c r="E74" s="82">
        <v>520</v>
      </c>
      <c r="F74" s="67" t="s">
        <v>117</v>
      </c>
      <c r="G74" s="66">
        <f t="shared" si="69"/>
        <v>5000000</v>
      </c>
      <c r="H74" s="66"/>
      <c r="I74" s="39"/>
      <c r="J74" s="66"/>
      <c r="K74" s="66"/>
      <c r="L74" s="66">
        <v>5000000</v>
      </c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72"/>
      <c r="AC74" s="22">
        <f t="shared" si="84"/>
        <v>0</v>
      </c>
      <c r="AD74" s="66">
        <f t="shared" si="70"/>
        <v>0</v>
      </c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22">
        <f t="shared" si="85"/>
        <v>1</v>
      </c>
      <c r="AZ74" s="66">
        <f t="shared" si="71"/>
        <v>5000000</v>
      </c>
      <c r="BA74" s="66">
        <f t="shared" si="72"/>
        <v>0</v>
      </c>
      <c r="BB74" s="66">
        <f t="shared" si="73"/>
        <v>0</v>
      </c>
      <c r="BC74" s="66">
        <f t="shared" si="73"/>
        <v>0</v>
      </c>
      <c r="BD74" s="66">
        <f t="shared" si="73"/>
        <v>0</v>
      </c>
      <c r="BE74" s="66">
        <f t="shared" si="88"/>
        <v>5000000</v>
      </c>
      <c r="BF74" s="66"/>
      <c r="BG74" s="66"/>
      <c r="BH74" s="66"/>
      <c r="BI74" s="66"/>
      <c r="BJ74" s="66"/>
      <c r="BK74" s="66">
        <f t="shared" si="88"/>
        <v>0</v>
      </c>
      <c r="BL74" s="66">
        <f t="shared" si="88"/>
        <v>0</v>
      </c>
      <c r="BM74" s="66">
        <f t="shared" si="88"/>
        <v>0</v>
      </c>
      <c r="BN74" s="66"/>
      <c r="BO74" s="66">
        <f t="shared" si="88"/>
        <v>0</v>
      </c>
      <c r="BP74" s="66">
        <f t="shared" si="88"/>
        <v>0</v>
      </c>
      <c r="BQ74" s="66"/>
      <c r="BR74" s="66"/>
      <c r="BS74" s="66">
        <f t="shared" si="75"/>
        <v>0</v>
      </c>
      <c r="BT74" s="66">
        <f t="shared" si="89"/>
        <v>0</v>
      </c>
      <c r="BU74" s="22">
        <f t="shared" si="86"/>
        <v>0</v>
      </c>
      <c r="BV74" s="66">
        <f t="shared" si="77"/>
        <v>0</v>
      </c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22">
        <f t="shared" si="68"/>
        <v>1</v>
      </c>
      <c r="CR74" s="66">
        <f t="shared" si="78"/>
        <v>5000000</v>
      </c>
      <c r="CS74" s="66">
        <f t="shared" si="79"/>
        <v>0</v>
      </c>
      <c r="CT74" s="66">
        <f t="shared" si="79"/>
        <v>0</v>
      </c>
      <c r="CU74" s="66">
        <f t="shared" si="79"/>
        <v>0</v>
      </c>
      <c r="CV74" s="66">
        <f t="shared" si="79"/>
        <v>0</v>
      </c>
      <c r="CW74" s="66">
        <f t="shared" si="79"/>
        <v>5000000</v>
      </c>
      <c r="CX74" s="66"/>
      <c r="CY74" s="66"/>
      <c r="CZ74" s="66"/>
      <c r="DA74" s="66"/>
      <c r="DB74" s="66"/>
      <c r="DC74" s="66">
        <f t="shared" si="81"/>
        <v>0</v>
      </c>
      <c r="DD74" s="66">
        <f t="shared" si="81"/>
        <v>0</v>
      </c>
      <c r="DE74" s="66">
        <f t="shared" si="81"/>
        <v>0</v>
      </c>
      <c r="DF74" s="66">
        <f t="shared" si="91"/>
        <v>0</v>
      </c>
      <c r="DG74" s="66">
        <f t="shared" si="91"/>
        <v>0</v>
      </c>
      <c r="DH74" s="66">
        <f t="shared" si="91"/>
        <v>0</v>
      </c>
      <c r="DI74" s="66"/>
      <c r="DJ74" s="66"/>
      <c r="DK74" s="74"/>
      <c r="DL74" s="66">
        <f t="shared" si="92"/>
        <v>0</v>
      </c>
    </row>
    <row r="75" spans="1:116" ht="33.75" customHeight="1" x14ac:dyDescent="0.25">
      <c r="A75" s="225"/>
      <c r="B75" s="235"/>
      <c r="C75" s="103" t="s">
        <v>152</v>
      </c>
      <c r="D75" s="69" t="s">
        <v>151</v>
      </c>
      <c r="E75" s="82">
        <v>520</v>
      </c>
      <c r="F75" s="67" t="s">
        <v>117</v>
      </c>
      <c r="G75" s="66">
        <f t="shared" si="69"/>
        <v>5000000</v>
      </c>
      <c r="H75" s="66"/>
      <c r="I75" s="39"/>
      <c r="J75" s="66"/>
      <c r="K75" s="66"/>
      <c r="L75" s="66">
        <v>5000000</v>
      </c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72"/>
      <c r="AC75" s="22">
        <f t="shared" si="84"/>
        <v>0</v>
      </c>
      <c r="AD75" s="66">
        <f t="shared" si="70"/>
        <v>0</v>
      </c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22">
        <f t="shared" si="85"/>
        <v>1</v>
      </c>
      <c r="AZ75" s="66">
        <f t="shared" si="71"/>
        <v>5000000</v>
      </c>
      <c r="BA75" s="66">
        <f t="shared" si="72"/>
        <v>0</v>
      </c>
      <c r="BB75" s="66">
        <f t="shared" si="73"/>
        <v>0</v>
      </c>
      <c r="BC75" s="66">
        <f t="shared" si="73"/>
        <v>0</v>
      </c>
      <c r="BD75" s="66">
        <f t="shared" si="73"/>
        <v>0</v>
      </c>
      <c r="BE75" s="66">
        <f t="shared" si="88"/>
        <v>5000000</v>
      </c>
      <c r="BF75" s="66"/>
      <c r="BG75" s="66"/>
      <c r="BH75" s="66"/>
      <c r="BI75" s="66"/>
      <c r="BJ75" s="66"/>
      <c r="BK75" s="66">
        <f t="shared" si="88"/>
        <v>0</v>
      </c>
      <c r="BL75" s="66">
        <f t="shared" si="88"/>
        <v>0</v>
      </c>
      <c r="BM75" s="66">
        <f t="shared" si="88"/>
        <v>0</v>
      </c>
      <c r="BN75" s="66"/>
      <c r="BO75" s="66">
        <f t="shared" si="88"/>
        <v>0</v>
      </c>
      <c r="BP75" s="66">
        <f t="shared" si="88"/>
        <v>0</v>
      </c>
      <c r="BQ75" s="66"/>
      <c r="BR75" s="66"/>
      <c r="BS75" s="66">
        <f t="shared" si="75"/>
        <v>0</v>
      </c>
      <c r="BT75" s="66">
        <f t="shared" si="89"/>
        <v>0</v>
      </c>
      <c r="BU75" s="22">
        <f t="shared" si="86"/>
        <v>0</v>
      </c>
      <c r="BV75" s="66">
        <f t="shared" si="77"/>
        <v>0</v>
      </c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22">
        <f t="shared" si="68"/>
        <v>1</v>
      </c>
      <c r="CR75" s="66">
        <f t="shared" si="78"/>
        <v>5000000</v>
      </c>
      <c r="CS75" s="66">
        <f t="shared" ref="CS75:CY90" si="93">H75-BW75</f>
        <v>0</v>
      </c>
      <c r="CT75" s="66">
        <f t="shared" si="93"/>
        <v>0</v>
      </c>
      <c r="CU75" s="66">
        <f t="shared" si="93"/>
        <v>0</v>
      </c>
      <c r="CV75" s="66">
        <f t="shared" si="93"/>
        <v>0</v>
      </c>
      <c r="CW75" s="66">
        <f t="shared" si="93"/>
        <v>5000000</v>
      </c>
      <c r="CX75" s="66"/>
      <c r="CY75" s="66"/>
      <c r="CZ75" s="66"/>
      <c r="DA75" s="66"/>
      <c r="DB75" s="66"/>
      <c r="DC75" s="66">
        <f t="shared" si="81"/>
        <v>0</v>
      </c>
      <c r="DD75" s="66">
        <f t="shared" si="81"/>
        <v>0</v>
      </c>
      <c r="DE75" s="66">
        <f t="shared" si="81"/>
        <v>0</v>
      </c>
      <c r="DF75" s="66">
        <f t="shared" si="91"/>
        <v>0</v>
      </c>
      <c r="DG75" s="66">
        <f t="shared" si="91"/>
        <v>0</v>
      </c>
      <c r="DH75" s="66">
        <f t="shared" si="91"/>
        <v>0</v>
      </c>
      <c r="DI75" s="66"/>
      <c r="DJ75" s="66"/>
      <c r="DK75" s="74"/>
      <c r="DL75" s="66">
        <f t="shared" si="92"/>
        <v>0</v>
      </c>
    </row>
    <row r="76" spans="1:116" ht="24.75" customHeight="1" x14ac:dyDescent="0.25">
      <c r="A76" s="225"/>
      <c r="B76" s="235"/>
      <c r="C76" s="103" t="s">
        <v>150</v>
      </c>
      <c r="D76" s="69" t="s">
        <v>149</v>
      </c>
      <c r="E76" s="82">
        <v>520</v>
      </c>
      <c r="F76" s="67" t="s">
        <v>117</v>
      </c>
      <c r="G76" s="66">
        <f t="shared" si="69"/>
        <v>15000000</v>
      </c>
      <c r="H76" s="66"/>
      <c r="I76" s="39"/>
      <c r="J76" s="66"/>
      <c r="K76" s="66"/>
      <c r="L76" s="66">
        <f>5000000+10000000</f>
        <v>15000000</v>
      </c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72"/>
      <c r="AC76" s="22">
        <f t="shared" si="84"/>
        <v>0.92977500000000002</v>
      </c>
      <c r="AD76" s="66">
        <f t="shared" si="70"/>
        <v>13946625</v>
      </c>
      <c r="AE76" s="66"/>
      <c r="AF76" s="66"/>
      <c r="AG76" s="66"/>
      <c r="AH76" s="66"/>
      <c r="AI76" s="66">
        <f>+'[3]ABRIL 2016'!$G$1562</f>
        <v>13946625</v>
      </c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22">
        <f t="shared" si="85"/>
        <v>7.0224999999999982E-2</v>
      </c>
      <c r="AZ76" s="66">
        <f t="shared" si="71"/>
        <v>1053375</v>
      </c>
      <c r="BA76" s="66">
        <f t="shared" si="72"/>
        <v>0</v>
      </c>
      <c r="BB76" s="66">
        <f t="shared" si="73"/>
        <v>0</v>
      </c>
      <c r="BC76" s="66">
        <f t="shared" si="73"/>
        <v>0</v>
      </c>
      <c r="BD76" s="66">
        <f t="shared" si="73"/>
        <v>0</v>
      </c>
      <c r="BE76" s="66">
        <f t="shared" si="88"/>
        <v>1053375</v>
      </c>
      <c r="BF76" s="66"/>
      <c r="BG76" s="66"/>
      <c r="BH76" s="66"/>
      <c r="BI76" s="66"/>
      <c r="BJ76" s="66"/>
      <c r="BK76" s="66">
        <f t="shared" si="88"/>
        <v>0</v>
      </c>
      <c r="BL76" s="66">
        <f t="shared" si="88"/>
        <v>0</v>
      </c>
      <c r="BM76" s="66">
        <f t="shared" si="88"/>
        <v>0</v>
      </c>
      <c r="BN76" s="66">
        <f t="shared" si="88"/>
        <v>0</v>
      </c>
      <c r="BO76" s="66">
        <f t="shared" si="88"/>
        <v>0</v>
      </c>
      <c r="BP76" s="66">
        <f t="shared" si="88"/>
        <v>0</v>
      </c>
      <c r="BQ76" s="66"/>
      <c r="BR76" s="66"/>
      <c r="BS76" s="66">
        <f t="shared" si="75"/>
        <v>0</v>
      </c>
      <c r="BT76" s="66">
        <f t="shared" si="89"/>
        <v>0</v>
      </c>
      <c r="BU76" s="22">
        <f t="shared" si="86"/>
        <v>0.92977500000000002</v>
      </c>
      <c r="BV76" s="66">
        <f t="shared" si="77"/>
        <v>13946625</v>
      </c>
      <c r="BW76" s="66"/>
      <c r="BX76" s="66"/>
      <c r="BY76" s="66"/>
      <c r="BZ76" s="66"/>
      <c r="CA76" s="66">
        <v>13946625</v>
      </c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22">
        <f t="shared" si="68"/>
        <v>7.0224999999999982E-2</v>
      </c>
      <c r="CR76" s="66">
        <f t="shared" si="78"/>
        <v>1053375</v>
      </c>
      <c r="CS76" s="66">
        <f t="shared" si="93"/>
        <v>0</v>
      </c>
      <c r="CT76" s="66">
        <f t="shared" si="93"/>
        <v>0</v>
      </c>
      <c r="CU76" s="66">
        <f t="shared" si="93"/>
        <v>0</v>
      </c>
      <c r="CV76" s="66">
        <f t="shared" si="93"/>
        <v>0</v>
      </c>
      <c r="CW76" s="66">
        <f t="shared" si="93"/>
        <v>1053375</v>
      </c>
      <c r="CX76" s="66"/>
      <c r="CY76" s="66"/>
      <c r="CZ76" s="66"/>
      <c r="DA76" s="66"/>
      <c r="DB76" s="66"/>
      <c r="DC76" s="66">
        <f t="shared" si="81"/>
        <v>0</v>
      </c>
      <c r="DD76" s="66">
        <f t="shared" si="81"/>
        <v>0</v>
      </c>
      <c r="DE76" s="66">
        <f t="shared" si="81"/>
        <v>0</v>
      </c>
      <c r="DF76" s="66">
        <f t="shared" si="91"/>
        <v>0</v>
      </c>
      <c r="DG76" s="66">
        <f t="shared" si="91"/>
        <v>0</v>
      </c>
      <c r="DH76" s="66">
        <f t="shared" si="91"/>
        <v>0</v>
      </c>
      <c r="DI76" s="66"/>
      <c r="DJ76" s="66"/>
      <c r="DK76" s="74"/>
      <c r="DL76" s="66">
        <f t="shared" si="92"/>
        <v>0</v>
      </c>
    </row>
    <row r="77" spans="1:116" ht="27.75" customHeight="1" x14ac:dyDescent="0.25">
      <c r="A77" s="225"/>
      <c r="B77" s="236"/>
      <c r="C77" s="103" t="s">
        <v>148</v>
      </c>
      <c r="D77" s="69" t="s">
        <v>147</v>
      </c>
      <c r="E77" s="82">
        <v>520</v>
      </c>
      <c r="F77" s="67" t="s">
        <v>117</v>
      </c>
      <c r="G77" s="66">
        <f t="shared" si="69"/>
        <v>5000000</v>
      </c>
      <c r="H77" s="66"/>
      <c r="I77" s="39"/>
      <c r="J77" s="66"/>
      <c r="K77" s="66"/>
      <c r="L77" s="66">
        <v>5000000</v>
      </c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72"/>
      <c r="AC77" s="22">
        <f t="shared" si="84"/>
        <v>0.40422279999999999</v>
      </c>
      <c r="AD77" s="66">
        <f t="shared" si="70"/>
        <v>2021114</v>
      </c>
      <c r="AE77" s="66"/>
      <c r="AF77" s="66"/>
      <c r="AG77" s="66"/>
      <c r="AH77" s="66"/>
      <c r="AI77" s="66">
        <f>+'[3]ABRIL 2016'!$O$1570</f>
        <v>2021114</v>
      </c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22">
        <f t="shared" si="85"/>
        <v>0.59577720000000001</v>
      </c>
      <c r="AZ77" s="66">
        <f t="shared" si="71"/>
        <v>2978886</v>
      </c>
      <c r="BA77" s="66">
        <f t="shared" si="72"/>
        <v>0</v>
      </c>
      <c r="BB77" s="66">
        <f t="shared" si="73"/>
        <v>0</v>
      </c>
      <c r="BC77" s="66">
        <f t="shared" si="73"/>
        <v>0</v>
      </c>
      <c r="BD77" s="66">
        <f t="shared" si="73"/>
        <v>0</v>
      </c>
      <c r="BE77" s="66">
        <f t="shared" si="88"/>
        <v>2978886</v>
      </c>
      <c r="BF77" s="66"/>
      <c r="BG77" s="66"/>
      <c r="BH77" s="66"/>
      <c r="BI77" s="66"/>
      <c r="BJ77" s="66"/>
      <c r="BK77" s="66">
        <f t="shared" si="88"/>
        <v>0</v>
      </c>
      <c r="BL77" s="66">
        <f t="shared" si="88"/>
        <v>0</v>
      </c>
      <c r="BM77" s="66">
        <f t="shared" si="88"/>
        <v>0</v>
      </c>
      <c r="BN77" s="66">
        <f t="shared" si="88"/>
        <v>0</v>
      </c>
      <c r="BO77" s="66">
        <f t="shared" si="88"/>
        <v>0</v>
      </c>
      <c r="BP77" s="66">
        <f t="shared" si="88"/>
        <v>0</v>
      </c>
      <c r="BQ77" s="66"/>
      <c r="BR77" s="66"/>
      <c r="BS77" s="66">
        <f t="shared" si="75"/>
        <v>0</v>
      </c>
      <c r="BT77" s="66">
        <f t="shared" si="89"/>
        <v>0</v>
      </c>
      <c r="BU77" s="22">
        <f t="shared" si="86"/>
        <v>0.40422279999999999</v>
      </c>
      <c r="BV77" s="66">
        <f t="shared" si="77"/>
        <v>2021114</v>
      </c>
      <c r="BW77" s="66"/>
      <c r="BX77" s="66"/>
      <c r="BY77" s="66"/>
      <c r="BZ77" s="66"/>
      <c r="CA77" s="66">
        <f>+'[3]ABRIL 2016'!$H$1568</f>
        <v>2021114</v>
      </c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22">
        <f t="shared" si="68"/>
        <v>0.59577720000000001</v>
      </c>
      <c r="CR77" s="66">
        <f t="shared" si="78"/>
        <v>2978886</v>
      </c>
      <c r="CS77" s="66">
        <f t="shared" si="93"/>
        <v>0</v>
      </c>
      <c r="CT77" s="66">
        <f t="shared" si="93"/>
        <v>0</v>
      </c>
      <c r="CU77" s="66">
        <f t="shared" si="93"/>
        <v>0</v>
      </c>
      <c r="CV77" s="66">
        <f t="shared" si="93"/>
        <v>0</v>
      </c>
      <c r="CW77" s="66">
        <f t="shared" si="93"/>
        <v>2978886</v>
      </c>
      <c r="CX77" s="66"/>
      <c r="CY77" s="66"/>
      <c r="CZ77" s="66"/>
      <c r="DA77" s="66"/>
      <c r="DB77" s="66"/>
      <c r="DC77" s="66">
        <f t="shared" si="81"/>
        <v>0</v>
      </c>
      <c r="DD77" s="66">
        <f t="shared" si="81"/>
        <v>0</v>
      </c>
      <c r="DE77" s="66">
        <f t="shared" si="81"/>
        <v>0</v>
      </c>
      <c r="DF77" s="66">
        <f t="shared" si="91"/>
        <v>0</v>
      </c>
      <c r="DG77" s="66">
        <f t="shared" si="91"/>
        <v>0</v>
      </c>
      <c r="DH77" s="66">
        <f t="shared" si="91"/>
        <v>0</v>
      </c>
      <c r="DI77" s="66"/>
      <c r="DJ77" s="66"/>
      <c r="DK77" s="74"/>
      <c r="DL77" s="66">
        <f t="shared" si="92"/>
        <v>0</v>
      </c>
    </row>
    <row r="78" spans="1:116" ht="44.25" customHeight="1" x14ac:dyDescent="0.25">
      <c r="A78" s="225"/>
      <c r="B78" s="215" t="s">
        <v>146</v>
      </c>
      <c r="C78" s="103" t="s">
        <v>145</v>
      </c>
      <c r="D78" s="69" t="s">
        <v>144</v>
      </c>
      <c r="E78" s="82">
        <v>520</v>
      </c>
      <c r="F78" s="67" t="s">
        <v>117</v>
      </c>
      <c r="G78" s="66">
        <f t="shared" si="69"/>
        <v>10000000</v>
      </c>
      <c r="H78" s="66"/>
      <c r="I78" s="39"/>
      <c r="J78" s="66"/>
      <c r="K78" s="66"/>
      <c r="L78" s="66">
        <v>10000000</v>
      </c>
      <c r="M78" s="66"/>
      <c r="N78" s="66"/>
      <c r="O78" s="66"/>
      <c r="P78" s="66"/>
      <c r="Q78" s="66"/>
      <c r="R78" s="66"/>
      <c r="S78" s="66"/>
      <c r="T78" s="105"/>
      <c r="U78" s="66"/>
      <c r="V78" s="66"/>
      <c r="W78" s="66"/>
      <c r="X78" s="66"/>
      <c r="Y78" s="66"/>
      <c r="Z78" s="66"/>
      <c r="AA78" s="66"/>
      <c r="AB78" s="72"/>
      <c r="AC78" s="22">
        <f t="shared" si="84"/>
        <v>0.38800000000000001</v>
      </c>
      <c r="AD78" s="66">
        <f t="shared" si="70"/>
        <v>3880000</v>
      </c>
      <c r="AE78" s="66"/>
      <c r="AF78" s="66"/>
      <c r="AG78" s="66"/>
      <c r="AH78" s="66"/>
      <c r="AI78" s="66">
        <f>+'[1]MAYO 2016'!$O$1817</f>
        <v>3880000</v>
      </c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22">
        <f t="shared" si="85"/>
        <v>0.61199999999999999</v>
      </c>
      <c r="AZ78" s="66">
        <f t="shared" si="71"/>
        <v>6120000</v>
      </c>
      <c r="BA78" s="66">
        <f t="shared" si="72"/>
        <v>0</v>
      </c>
      <c r="BB78" s="66">
        <f t="shared" si="73"/>
        <v>0</v>
      </c>
      <c r="BC78" s="66">
        <f t="shared" si="73"/>
        <v>0</v>
      </c>
      <c r="BD78" s="66">
        <f t="shared" si="73"/>
        <v>0</v>
      </c>
      <c r="BE78" s="66">
        <f t="shared" si="88"/>
        <v>6120000</v>
      </c>
      <c r="BF78" s="66">
        <f t="shared" si="88"/>
        <v>0</v>
      </c>
      <c r="BG78" s="66">
        <f t="shared" si="88"/>
        <v>0</v>
      </c>
      <c r="BH78" s="66">
        <f t="shared" si="88"/>
        <v>0</v>
      </c>
      <c r="BI78" s="66">
        <f t="shared" si="88"/>
        <v>0</v>
      </c>
      <c r="BJ78" s="66">
        <f t="shared" si="88"/>
        <v>0</v>
      </c>
      <c r="BK78" s="66">
        <f t="shared" si="88"/>
        <v>0</v>
      </c>
      <c r="BL78" s="66">
        <f t="shared" si="88"/>
        <v>0</v>
      </c>
      <c r="BM78" s="66">
        <f t="shared" si="88"/>
        <v>0</v>
      </c>
      <c r="BN78" s="66">
        <f t="shared" si="88"/>
        <v>0</v>
      </c>
      <c r="BO78" s="66">
        <f t="shared" si="88"/>
        <v>0</v>
      </c>
      <c r="BP78" s="66">
        <f t="shared" si="88"/>
        <v>0</v>
      </c>
      <c r="BQ78" s="66"/>
      <c r="BR78" s="66"/>
      <c r="BS78" s="66">
        <f t="shared" si="75"/>
        <v>0</v>
      </c>
      <c r="BT78" s="66">
        <f t="shared" si="89"/>
        <v>0</v>
      </c>
      <c r="BU78" s="22">
        <f t="shared" si="86"/>
        <v>0</v>
      </c>
      <c r="BV78" s="66">
        <f t="shared" si="77"/>
        <v>0</v>
      </c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22">
        <f t="shared" si="68"/>
        <v>1</v>
      </c>
      <c r="CR78" s="66">
        <f t="shared" si="78"/>
        <v>10000000</v>
      </c>
      <c r="CS78" s="66">
        <f t="shared" si="93"/>
        <v>0</v>
      </c>
      <c r="CT78" s="66">
        <f t="shared" si="93"/>
        <v>0</v>
      </c>
      <c r="CU78" s="66">
        <f t="shared" si="93"/>
        <v>0</v>
      </c>
      <c r="CV78" s="66">
        <f t="shared" si="93"/>
        <v>0</v>
      </c>
      <c r="CW78" s="66">
        <f t="shared" si="93"/>
        <v>10000000</v>
      </c>
      <c r="CX78" s="66">
        <f t="shared" si="93"/>
        <v>0</v>
      </c>
      <c r="CY78" s="66">
        <f t="shared" si="93"/>
        <v>0</v>
      </c>
      <c r="CZ78" s="66">
        <f t="shared" ref="CZ78:DB82" si="94">+O78-CD78</f>
        <v>0</v>
      </c>
      <c r="DA78" s="66">
        <f t="shared" si="94"/>
        <v>0</v>
      </c>
      <c r="DB78" s="66">
        <f t="shared" si="94"/>
        <v>0</v>
      </c>
      <c r="DC78" s="66">
        <f t="shared" si="81"/>
        <v>0</v>
      </c>
      <c r="DD78" s="66">
        <f t="shared" si="81"/>
        <v>0</v>
      </c>
      <c r="DE78" s="66">
        <f t="shared" si="81"/>
        <v>0</v>
      </c>
      <c r="DF78" s="66">
        <f t="shared" si="91"/>
        <v>0</v>
      </c>
      <c r="DG78" s="66">
        <f t="shared" si="91"/>
        <v>0</v>
      </c>
      <c r="DH78" s="66">
        <f t="shared" si="91"/>
        <v>0</v>
      </c>
      <c r="DI78" s="66"/>
      <c r="DJ78" s="66">
        <f t="shared" ref="DJ78:DK82" si="95">+Y78-CN78</f>
        <v>0</v>
      </c>
      <c r="DK78" s="74">
        <f t="shared" si="95"/>
        <v>0</v>
      </c>
      <c r="DL78" s="66">
        <f t="shared" si="92"/>
        <v>0</v>
      </c>
    </row>
    <row r="79" spans="1:116" ht="30.75" customHeight="1" x14ac:dyDescent="0.25">
      <c r="A79" s="225"/>
      <c r="B79" s="217"/>
      <c r="C79" s="103" t="s">
        <v>143</v>
      </c>
      <c r="D79" s="69" t="s">
        <v>142</v>
      </c>
      <c r="E79" s="82">
        <v>520</v>
      </c>
      <c r="F79" s="67" t="s">
        <v>117</v>
      </c>
      <c r="G79" s="66">
        <f t="shared" si="69"/>
        <v>10000000</v>
      </c>
      <c r="H79" s="66"/>
      <c r="I79" s="39"/>
      <c r="J79" s="39"/>
      <c r="K79" s="39"/>
      <c r="L79" s="66">
        <v>10000000</v>
      </c>
      <c r="M79" s="39"/>
      <c r="N79" s="39"/>
      <c r="O79" s="39"/>
      <c r="P79" s="39"/>
      <c r="Q79" s="39"/>
      <c r="R79" s="21"/>
      <c r="S79" s="39"/>
      <c r="T79" s="105"/>
      <c r="U79" s="39"/>
      <c r="V79" s="39"/>
      <c r="W79" s="39"/>
      <c r="X79" s="39"/>
      <c r="Y79" s="39"/>
      <c r="Z79" s="39"/>
      <c r="AA79" s="107"/>
      <c r="AB79" s="72"/>
      <c r="AC79" s="22">
        <f t="shared" si="84"/>
        <v>0</v>
      </c>
      <c r="AD79" s="66">
        <f t="shared" si="70"/>
        <v>0</v>
      </c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22">
        <f t="shared" si="85"/>
        <v>1</v>
      </c>
      <c r="AZ79" s="66">
        <f t="shared" si="71"/>
        <v>10000000</v>
      </c>
      <c r="BA79" s="66">
        <f t="shared" si="72"/>
        <v>0</v>
      </c>
      <c r="BB79" s="66">
        <f t="shared" si="73"/>
        <v>0</v>
      </c>
      <c r="BC79" s="66">
        <f t="shared" si="73"/>
        <v>0</v>
      </c>
      <c r="BD79" s="66">
        <f t="shared" si="73"/>
        <v>0</v>
      </c>
      <c r="BE79" s="66">
        <f t="shared" si="88"/>
        <v>10000000</v>
      </c>
      <c r="BF79" s="66">
        <f t="shared" si="88"/>
        <v>0</v>
      </c>
      <c r="BG79" s="66">
        <f t="shared" si="88"/>
        <v>0</v>
      </c>
      <c r="BH79" s="66">
        <f t="shared" si="88"/>
        <v>0</v>
      </c>
      <c r="BI79" s="66">
        <f t="shared" si="88"/>
        <v>0</v>
      </c>
      <c r="BJ79" s="66">
        <f t="shared" si="88"/>
        <v>0</v>
      </c>
      <c r="BK79" s="66">
        <f t="shared" si="88"/>
        <v>0</v>
      </c>
      <c r="BL79" s="66">
        <f t="shared" si="88"/>
        <v>0</v>
      </c>
      <c r="BM79" s="66">
        <f t="shared" si="88"/>
        <v>0</v>
      </c>
      <c r="BN79" s="66">
        <f t="shared" si="88"/>
        <v>0</v>
      </c>
      <c r="BO79" s="66">
        <f t="shared" si="88"/>
        <v>0</v>
      </c>
      <c r="BP79" s="66">
        <f t="shared" si="88"/>
        <v>0</v>
      </c>
      <c r="BQ79" s="66"/>
      <c r="BR79" s="66"/>
      <c r="BS79" s="66">
        <f t="shared" si="75"/>
        <v>0</v>
      </c>
      <c r="BT79" s="66">
        <f t="shared" si="89"/>
        <v>0</v>
      </c>
      <c r="BU79" s="22">
        <f t="shared" si="86"/>
        <v>0</v>
      </c>
      <c r="BV79" s="66">
        <f t="shared" si="77"/>
        <v>0</v>
      </c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22">
        <f t="shared" si="68"/>
        <v>1</v>
      </c>
      <c r="CR79" s="66">
        <f t="shared" si="78"/>
        <v>10000000</v>
      </c>
      <c r="CS79" s="66">
        <f t="shared" si="93"/>
        <v>0</v>
      </c>
      <c r="CT79" s="66">
        <f t="shared" si="93"/>
        <v>0</v>
      </c>
      <c r="CU79" s="66">
        <f t="shared" si="93"/>
        <v>0</v>
      </c>
      <c r="CV79" s="66">
        <f t="shared" si="93"/>
        <v>0</v>
      </c>
      <c r="CW79" s="66">
        <f t="shared" si="93"/>
        <v>10000000</v>
      </c>
      <c r="CX79" s="66">
        <f t="shared" si="93"/>
        <v>0</v>
      </c>
      <c r="CY79" s="66">
        <f t="shared" si="93"/>
        <v>0</v>
      </c>
      <c r="CZ79" s="66">
        <f t="shared" si="94"/>
        <v>0</v>
      </c>
      <c r="DA79" s="66">
        <f t="shared" si="94"/>
        <v>0</v>
      </c>
      <c r="DB79" s="66">
        <f t="shared" si="94"/>
        <v>0</v>
      </c>
      <c r="DC79" s="66">
        <f t="shared" si="81"/>
        <v>0</v>
      </c>
      <c r="DD79" s="66">
        <f t="shared" si="81"/>
        <v>0</v>
      </c>
      <c r="DE79" s="66">
        <f t="shared" si="81"/>
        <v>0</v>
      </c>
      <c r="DF79" s="66">
        <f t="shared" si="91"/>
        <v>0</v>
      </c>
      <c r="DG79" s="66">
        <f t="shared" si="91"/>
        <v>0</v>
      </c>
      <c r="DH79" s="66">
        <f t="shared" si="91"/>
        <v>0</v>
      </c>
      <c r="DI79" s="66"/>
      <c r="DJ79" s="66">
        <f t="shared" si="95"/>
        <v>0</v>
      </c>
      <c r="DK79" s="74">
        <f t="shared" si="95"/>
        <v>0</v>
      </c>
      <c r="DL79" s="66">
        <f t="shared" si="92"/>
        <v>0</v>
      </c>
    </row>
    <row r="80" spans="1:116" ht="49.5" customHeight="1" x14ac:dyDescent="0.25">
      <c r="A80" s="225"/>
      <c r="B80" s="215" t="s">
        <v>141</v>
      </c>
      <c r="C80" s="103" t="s">
        <v>140</v>
      </c>
      <c r="D80" s="108" t="s">
        <v>139</v>
      </c>
      <c r="E80" s="82">
        <v>520</v>
      </c>
      <c r="F80" s="104" t="s">
        <v>117</v>
      </c>
      <c r="G80" s="66">
        <f t="shared" si="69"/>
        <v>35000000</v>
      </c>
      <c r="H80" s="66"/>
      <c r="I80" s="39"/>
      <c r="J80" s="39"/>
      <c r="K80" s="39"/>
      <c r="L80" s="105">
        <v>10000000</v>
      </c>
      <c r="M80" s="39"/>
      <c r="N80" s="39"/>
      <c r="O80" s="39"/>
      <c r="P80" s="39"/>
      <c r="Q80" s="39"/>
      <c r="R80" s="21"/>
      <c r="S80" s="39"/>
      <c r="T80" s="105">
        <v>25000000</v>
      </c>
      <c r="U80" s="39"/>
      <c r="V80" s="39"/>
      <c r="W80" s="39"/>
      <c r="X80" s="39"/>
      <c r="Y80" s="39"/>
      <c r="Z80" s="39"/>
      <c r="AA80" s="107"/>
      <c r="AB80" s="72"/>
      <c r="AC80" s="22">
        <f t="shared" si="84"/>
        <v>0.2857142857142857</v>
      </c>
      <c r="AD80" s="66">
        <f t="shared" si="70"/>
        <v>10000000</v>
      </c>
      <c r="AE80" s="66"/>
      <c r="AF80" s="66"/>
      <c r="AG80" s="66"/>
      <c r="AH80" s="66"/>
      <c r="AI80" s="66">
        <f>+'[4]ENERO 2016'!$O$816</f>
        <v>10000000</v>
      </c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22">
        <f t="shared" si="85"/>
        <v>0.7142857142857143</v>
      </c>
      <c r="AZ80" s="66">
        <f t="shared" si="71"/>
        <v>25000000</v>
      </c>
      <c r="BA80" s="66">
        <f t="shared" si="72"/>
        <v>0</v>
      </c>
      <c r="BB80" s="66">
        <f t="shared" si="73"/>
        <v>0</v>
      </c>
      <c r="BC80" s="66">
        <f t="shared" si="73"/>
        <v>0</v>
      </c>
      <c r="BD80" s="66">
        <f t="shared" si="73"/>
        <v>0</v>
      </c>
      <c r="BE80" s="66">
        <f t="shared" si="88"/>
        <v>0</v>
      </c>
      <c r="BF80" s="66">
        <f t="shared" si="88"/>
        <v>0</v>
      </c>
      <c r="BG80" s="66">
        <f t="shared" si="88"/>
        <v>0</v>
      </c>
      <c r="BH80" s="66">
        <f t="shared" si="88"/>
        <v>0</v>
      </c>
      <c r="BI80" s="66">
        <f t="shared" si="88"/>
        <v>0</v>
      </c>
      <c r="BJ80" s="66">
        <f t="shared" si="88"/>
        <v>0</v>
      </c>
      <c r="BK80" s="66">
        <f t="shared" si="88"/>
        <v>0</v>
      </c>
      <c r="BL80" s="66">
        <f t="shared" si="88"/>
        <v>0</v>
      </c>
      <c r="BM80" s="66">
        <f t="shared" si="88"/>
        <v>25000000</v>
      </c>
      <c r="BN80" s="66">
        <f t="shared" si="88"/>
        <v>0</v>
      </c>
      <c r="BO80" s="66">
        <f t="shared" si="88"/>
        <v>0</v>
      </c>
      <c r="BP80" s="66">
        <f t="shared" si="88"/>
        <v>0</v>
      </c>
      <c r="BQ80" s="66"/>
      <c r="BR80" s="66"/>
      <c r="BS80" s="66">
        <f t="shared" si="75"/>
        <v>0</v>
      </c>
      <c r="BT80" s="66">
        <f t="shared" si="89"/>
        <v>0</v>
      </c>
      <c r="BU80" s="22">
        <f t="shared" si="86"/>
        <v>0.2857142857142857</v>
      </c>
      <c r="BV80" s="66">
        <f t="shared" si="77"/>
        <v>10000000</v>
      </c>
      <c r="BW80" s="66"/>
      <c r="BX80" s="66"/>
      <c r="BY80" s="66"/>
      <c r="BZ80" s="66"/>
      <c r="CA80" s="66">
        <v>10000000</v>
      </c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22">
        <f t="shared" si="68"/>
        <v>0.7142857142857143</v>
      </c>
      <c r="CR80" s="66">
        <f t="shared" si="78"/>
        <v>25000000</v>
      </c>
      <c r="CS80" s="66">
        <f t="shared" si="93"/>
        <v>0</v>
      </c>
      <c r="CT80" s="66">
        <f t="shared" si="93"/>
        <v>0</v>
      </c>
      <c r="CU80" s="66">
        <f t="shared" si="93"/>
        <v>0</v>
      </c>
      <c r="CV80" s="66">
        <f t="shared" si="93"/>
        <v>0</v>
      </c>
      <c r="CW80" s="66">
        <f t="shared" si="93"/>
        <v>0</v>
      </c>
      <c r="CX80" s="66">
        <f t="shared" si="93"/>
        <v>0</v>
      </c>
      <c r="CY80" s="66">
        <f t="shared" si="93"/>
        <v>0</v>
      </c>
      <c r="CZ80" s="66">
        <f t="shared" si="94"/>
        <v>0</v>
      </c>
      <c r="DA80" s="66">
        <f t="shared" si="94"/>
        <v>0</v>
      </c>
      <c r="DB80" s="66">
        <f t="shared" si="94"/>
        <v>0</v>
      </c>
      <c r="DC80" s="66">
        <f t="shared" si="81"/>
        <v>0</v>
      </c>
      <c r="DD80" s="66">
        <f t="shared" si="81"/>
        <v>0</v>
      </c>
      <c r="DE80" s="66">
        <f t="shared" si="81"/>
        <v>25000000</v>
      </c>
      <c r="DF80" s="66">
        <f t="shared" si="91"/>
        <v>0</v>
      </c>
      <c r="DG80" s="66">
        <f t="shared" si="91"/>
        <v>0</v>
      </c>
      <c r="DH80" s="66">
        <f t="shared" si="91"/>
        <v>0</v>
      </c>
      <c r="DI80" s="66"/>
      <c r="DJ80" s="66">
        <f t="shared" si="95"/>
        <v>0</v>
      </c>
      <c r="DK80" s="74">
        <f t="shared" si="95"/>
        <v>0</v>
      </c>
      <c r="DL80" s="66">
        <f t="shared" si="92"/>
        <v>0</v>
      </c>
    </row>
    <row r="81" spans="1:116" ht="27.75" customHeight="1" x14ac:dyDescent="0.25">
      <c r="A81" s="225"/>
      <c r="B81" s="216"/>
      <c r="C81" s="103" t="s">
        <v>138</v>
      </c>
      <c r="D81" s="108" t="s">
        <v>137</v>
      </c>
      <c r="E81" s="82">
        <v>520</v>
      </c>
      <c r="F81" s="104" t="s">
        <v>117</v>
      </c>
      <c r="G81" s="66">
        <f t="shared" si="69"/>
        <v>20000000</v>
      </c>
      <c r="H81" s="66"/>
      <c r="I81" s="39"/>
      <c r="J81" s="39"/>
      <c r="K81" s="39"/>
      <c r="L81" s="105">
        <v>10000000</v>
      </c>
      <c r="M81" s="39"/>
      <c r="N81" s="39"/>
      <c r="O81" s="39"/>
      <c r="P81" s="39"/>
      <c r="Q81" s="39"/>
      <c r="R81" s="21"/>
      <c r="S81" s="39"/>
      <c r="T81" s="105">
        <v>10000000</v>
      </c>
      <c r="U81" s="39"/>
      <c r="V81" s="39"/>
      <c r="W81" s="39"/>
      <c r="X81" s="39"/>
      <c r="Y81" s="39"/>
      <c r="Z81" s="39"/>
      <c r="AA81" s="107"/>
      <c r="AB81" s="72"/>
      <c r="AC81" s="22">
        <f t="shared" si="84"/>
        <v>3.0393699999999999E-2</v>
      </c>
      <c r="AD81" s="66">
        <f t="shared" si="70"/>
        <v>607874</v>
      </c>
      <c r="AE81" s="66"/>
      <c r="AF81" s="66"/>
      <c r="AG81" s="66"/>
      <c r="AH81" s="66"/>
      <c r="AI81" s="66">
        <f>+'[3]ABRIL 2016'!$O$1597</f>
        <v>607874</v>
      </c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22">
        <f t="shared" si="85"/>
        <v>0.96960630000000003</v>
      </c>
      <c r="AZ81" s="66">
        <f t="shared" si="71"/>
        <v>19392126</v>
      </c>
      <c r="BA81" s="66">
        <f t="shared" si="72"/>
        <v>0</v>
      </c>
      <c r="BB81" s="66">
        <f t="shared" si="73"/>
        <v>0</v>
      </c>
      <c r="BC81" s="66">
        <f t="shared" si="73"/>
        <v>0</v>
      </c>
      <c r="BD81" s="66">
        <f t="shared" si="73"/>
        <v>0</v>
      </c>
      <c r="BE81" s="66">
        <f t="shared" si="88"/>
        <v>9392126</v>
      </c>
      <c r="BF81" s="66">
        <f t="shared" si="88"/>
        <v>0</v>
      </c>
      <c r="BG81" s="66">
        <f t="shared" si="88"/>
        <v>0</v>
      </c>
      <c r="BH81" s="66">
        <f t="shared" si="88"/>
        <v>0</v>
      </c>
      <c r="BI81" s="66">
        <f t="shared" si="88"/>
        <v>0</v>
      </c>
      <c r="BJ81" s="66">
        <f t="shared" si="88"/>
        <v>0</v>
      </c>
      <c r="BK81" s="66">
        <f t="shared" si="88"/>
        <v>0</v>
      </c>
      <c r="BL81" s="66">
        <f t="shared" si="88"/>
        <v>0</v>
      </c>
      <c r="BM81" s="66">
        <f t="shared" si="88"/>
        <v>10000000</v>
      </c>
      <c r="BN81" s="66">
        <f t="shared" si="88"/>
        <v>0</v>
      </c>
      <c r="BO81" s="66">
        <f t="shared" si="88"/>
        <v>0</v>
      </c>
      <c r="BP81" s="66">
        <f t="shared" si="88"/>
        <v>0</v>
      </c>
      <c r="BQ81" s="66"/>
      <c r="BR81" s="66"/>
      <c r="BS81" s="66">
        <f t="shared" si="75"/>
        <v>0</v>
      </c>
      <c r="BT81" s="66">
        <f t="shared" si="89"/>
        <v>0</v>
      </c>
      <c r="BU81" s="22">
        <f t="shared" si="86"/>
        <v>3.0393699999999999E-2</v>
      </c>
      <c r="BV81" s="66">
        <f t="shared" si="77"/>
        <v>607874</v>
      </c>
      <c r="BW81" s="66"/>
      <c r="BX81" s="66"/>
      <c r="BY81" s="66"/>
      <c r="BZ81" s="66"/>
      <c r="CA81" s="66">
        <f>+'[3]ABRIL 2016'!$H$1595</f>
        <v>607874</v>
      </c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22">
        <f t="shared" si="68"/>
        <v>0.96960630000000003</v>
      </c>
      <c r="CR81" s="66">
        <f t="shared" si="78"/>
        <v>19392126</v>
      </c>
      <c r="CS81" s="66">
        <f t="shared" si="93"/>
        <v>0</v>
      </c>
      <c r="CT81" s="66">
        <f t="shared" si="93"/>
        <v>0</v>
      </c>
      <c r="CU81" s="66">
        <f t="shared" si="93"/>
        <v>0</v>
      </c>
      <c r="CV81" s="66">
        <f t="shared" si="93"/>
        <v>0</v>
      </c>
      <c r="CW81" s="66">
        <f t="shared" si="93"/>
        <v>9392126</v>
      </c>
      <c r="CX81" s="66">
        <f t="shared" si="93"/>
        <v>0</v>
      </c>
      <c r="CY81" s="66">
        <f t="shared" si="93"/>
        <v>0</v>
      </c>
      <c r="CZ81" s="66">
        <f t="shared" si="94"/>
        <v>0</v>
      </c>
      <c r="DA81" s="66">
        <f t="shared" si="94"/>
        <v>0</v>
      </c>
      <c r="DB81" s="66">
        <f t="shared" si="94"/>
        <v>0</v>
      </c>
      <c r="DC81" s="66">
        <f t="shared" si="81"/>
        <v>0</v>
      </c>
      <c r="DD81" s="66">
        <f t="shared" si="81"/>
        <v>0</v>
      </c>
      <c r="DE81" s="66">
        <f t="shared" si="81"/>
        <v>10000000</v>
      </c>
      <c r="DF81" s="66">
        <f t="shared" si="91"/>
        <v>0</v>
      </c>
      <c r="DG81" s="66">
        <f t="shared" si="91"/>
        <v>0</v>
      </c>
      <c r="DH81" s="66">
        <f t="shared" si="91"/>
        <v>0</v>
      </c>
      <c r="DI81" s="66"/>
      <c r="DJ81" s="66">
        <f t="shared" si="95"/>
        <v>0</v>
      </c>
      <c r="DK81" s="74">
        <f t="shared" si="95"/>
        <v>0</v>
      </c>
      <c r="DL81" s="66">
        <f t="shared" si="92"/>
        <v>0</v>
      </c>
    </row>
    <row r="82" spans="1:116" ht="30.75" customHeight="1" x14ac:dyDescent="0.25">
      <c r="A82" s="225"/>
      <c r="B82" s="216"/>
      <c r="C82" s="103" t="s">
        <v>136</v>
      </c>
      <c r="D82" s="108" t="s">
        <v>135</v>
      </c>
      <c r="E82" s="82">
        <v>520</v>
      </c>
      <c r="F82" s="104" t="s">
        <v>117</v>
      </c>
      <c r="G82" s="66">
        <f t="shared" si="69"/>
        <v>5000000</v>
      </c>
      <c r="H82" s="66"/>
      <c r="I82" s="39"/>
      <c r="J82" s="39"/>
      <c r="K82" s="39"/>
      <c r="L82" s="66">
        <v>1098558</v>
      </c>
      <c r="M82" s="39"/>
      <c r="N82" s="39"/>
      <c r="O82" s="39"/>
      <c r="P82" s="39"/>
      <c r="Q82" s="39"/>
      <c r="R82" s="21"/>
      <c r="S82" s="39"/>
      <c r="T82" s="105">
        <f>48901442-45000000</f>
        <v>3901442</v>
      </c>
      <c r="U82" s="39"/>
      <c r="V82" s="39"/>
      <c r="W82" s="39"/>
      <c r="X82" s="39"/>
      <c r="Y82" s="39"/>
      <c r="Z82" s="39"/>
      <c r="AA82" s="107"/>
      <c r="AB82" s="72"/>
      <c r="AC82" s="22">
        <f t="shared" si="84"/>
        <v>0</v>
      </c>
      <c r="AD82" s="66">
        <f t="shared" si="70"/>
        <v>0</v>
      </c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22">
        <f t="shared" si="85"/>
        <v>1</v>
      </c>
      <c r="AZ82" s="66">
        <f t="shared" si="71"/>
        <v>5000000</v>
      </c>
      <c r="BA82" s="66">
        <f t="shared" si="72"/>
        <v>0</v>
      </c>
      <c r="BB82" s="66">
        <f t="shared" si="73"/>
        <v>0</v>
      </c>
      <c r="BC82" s="66">
        <f t="shared" si="73"/>
        <v>0</v>
      </c>
      <c r="BD82" s="66">
        <f t="shared" si="73"/>
        <v>0</v>
      </c>
      <c r="BE82" s="66">
        <f t="shared" si="88"/>
        <v>1098558</v>
      </c>
      <c r="BF82" s="66">
        <f t="shared" si="88"/>
        <v>0</v>
      </c>
      <c r="BG82" s="66">
        <f t="shared" si="88"/>
        <v>0</v>
      </c>
      <c r="BH82" s="66">
        <f t="shared" si="88"/>
        <v>0</v>
      </c>
      <c r="BI82" s="66">
        <f t="shared" si="88"/>
        <v>0</v>
      </c>
      <c r="BJ82" s="66">
        <f t="shared" si="88"/>
        <v>0</v>
      </c>
      <c r="BK82" s="66">
        <f t="shared" si="88"/>
        <v>0</v>
      </c>
      <c r="BL82" s="66">
        <f t="shared" si="88"/>
        <v>0</v>
      </c>
      <c r="BM82" s="66">
        <f t="shared" si="88"/>
        <v>3901442</v>
      </c>
      <c r="BN82" s="66">
        <f t="shared" si="88"/>
        <v>0</v>
      </c>
      <c r="BO82" s="66">
        <f t="shared" si="88"/>
        <v>0</v>
      </c>
      <c r="BP82" s="66">
        <f t="shared" si="88"/>
        <v>0</v>
      </c>
      <c r="BQ82" s="66"/>
      <c r="BR82" s="66"/>
      <c r="BS82" s="66">
        <f t="shared" si="75"/>
        <v>0</v>
      </c>
      <c r="BT82" s="66">
        <f t="shared" si="89"/>
        <v>0</v>
      </c>
      <c r="BU82" s="22">
        <f t="shared" si="86"/>
        <v>0</v>
      </c>
      <c r="BV82" s="66">
        <f t="shared" si="77"/>
        <v>0</v>
      </c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22">
        <f t="shared" si="68"/>
        <v>1</v>
      </c>
      <c r="CR82" s="66">
        <f t="shared" si="78"/>
        <v>5000000</v>
      </c>
      <c r="CS82" s="66">
        <f t="shared" si="93"/>
        <v>0</v>
      </c>
      <c r="CT82" s="66">
        <f t="shared" si="93"/>
        <v>0</v>
      </c>
      <c r="CU82" s="66">
        <f t="shared" si="93"/>
        <v>0</v>
      </c>
      <c r="CV82" s="66">
        <f t="shared" si="93"/>
        <v>0</v>
      </c>
      <c r="CW82" s="66">
        <f t="shared" si="93"/>
        <v>1098558</v>
      </c>
      <c r="CX82" s="66">
        <f t="shared" si="93"/>
        <v>0</v>
      </c>
      <c r="CY82" s="66">
        <f t="shared" si="93"/>
        <v>0</v>
      </c>
      <c r="CZ82" s="66">
        <f t="shared" si="94"/>
        <v>0</v>
      </c>
      <c r="DA82" s="66">
        <f t="shared" si="94"/>
        <v>0</v>
      </c>
      <c r="DB82" s="66">
        <f t="shared" si="94"/>
        <v>0</v>
      </c>
      <c r="DC82" s="66">
        <f t="shared" si="81"/>
        <v>0</v>
      </c>
      <c r="DD82" s="66">
        <f t="shared" si="81"/>
        <v>0</v>
      </c>
      <c r="DE82" s="66">
        <f t="shared" si="81"/>
        <v>3901442</v>
      </c>
      <c r="DF82" s="66">
        <f t="shared" si="91"/>
        <v>0</v>
      </c>
      <c r="DG82" s="66">
        <f t="shared" si="91"/>
        <v>0</v>
      </c>
      <c r="DH82" s="66">
        <f t="shared" si="91"/>
        <v>0</v>
      </c>
      <c r="DI82" s="66"/>
      <c r="DJ82" s="66">
        <f t="shared" si="95"/>
        <v>0</v>
      </c>
      <c r="DK82" s="74">
        <f t="shared" si="95"/>
        <v>0</v>
      </c>
      <c r="DL82" s="66">
        <f t="shared" si="92"/>
        <v>0</v>
      </c>
    </row>
    <row r="83" spans="1:116" ht="21" customHeight="1" x14ac:dyDescent="0.25">
      <c r="A83" s="225"/>
      <c r="B83" s="217"/>
      <c r="C83" s="103" t="s">
        <v>134</v>
      </c>
      <c r="D83" s="108" t="s">
        <v>133</v>
      </c>
      <c r="E83" s="82">
        <v>520</v>
      </c>
      <c r="F83" s="104" t="s">
        <v>117</v>
      </c>
      <c r="G83" s="66">
        <f t="shared" si="69"/>
        <v>20000000</v>
      </c>
      <c r="H83" s="66"/>
      <c r="I83" s="39"/>
      <c r="J83" s="39"/>
      <c r="K83" s="39"/>
      <c r="L83" s="66">
        <v>10000000</v>
      </c>
      <c r="M83" s="39"/>
      <c r="N83" s="39"/>
      <c r="O83" s="39"/>
      <c r="P83" s="39"/>
      <c r="Q83" s="39"/>
      <c r="R83" s="21"/>
      <c r="S83" s="39"/>
      <c r="T83" s="105">
        <v>10000000</v>
      </c>
      <c r="U83" s="39"/>
      <c r="V83" s="39"/>
      <c r="W83" s="39"/>
      <c r="X83" s="39"/>
      <c r="Y83" s="39"/>
      <c r="Z83" s="39"/>
      <c r="AA83" s="107"/>
      <c r="AB83" s="72"/>
      <c r="AC83" s="22">
        <f t="shared" si="84"/>
        <v>0.51640160000000002</v>
      </c>
      <c r="AD83" s="66">
        <f t="shared" si="70"/>
        <v>10328032</v>
      </c>
      <c r="AE83" s="66"/>
      <c r="AF83" s="66"/>
      <c r="AG83" s="66"/>
      <c r="AH83" s="66"/>
      <c r="AI83" s="66">
        <f>+'[3]ABRIL 2016'!$O$1609</f>
        <v>9950000</v>
      </c>
      <c r="AJ83" s="66"/>
      <c r="AK83" s="66"/>
      <c r="AL83" s="66"/>
      <c r="AM83" s="66"/>
      <c r="AN83" s="66"/>
      <c r="AO83" s="66"/>
      <c r="AP83" s="66"/>
      <c r="AQ83" s="66">
        <f>+'[1]MAYO 2016'!$W$1846</f>
        <v>378032</v>
      </c>
      <c r="AR83" s="66"/>
      <c r="AS83" s="66"/>
      <c r="AT83" s="66"/>
      <c r="AU83" s="66"/>
      <c r="AV83" s="66"/>
      <c r="AW83" s="66"/>
      <c r="AX83" s="66"/>
      <c r="AY83" s="22">
        <f t="shared" si="85"/>
        <v>0.48359839999999998</v>
      </c>
      <c r="AZ83" s="66">
        <f t="shared" si="71"/>
        <v>9671968</v>
      </c>
      <c r="BA83" s="66">
        <f t="shared" si="72"/>
        <v>0</v>
      </c>
      <c r="BB83" s="66">
        <f t="shared" si="73"/>
        <v>0</v>
      </c>
      <c r="BC83" s="66">
        <f t="shared" si="73"/>
        <v>0</v>
      </c>
      <c r="BD83" s="66">
        <f t="shared" si="73"/>
        <v>0</v>
      </c>
      <c r="BE83" s="66">
        <f t="shared" si="88"/>
        <v>50000</v>
      </c>
      <c r="BF83" s="66">
        <f t="shared" si="88"/>
        <v>0</v>
      </c>
      <c r="BG83" s="66">
        <f t="shared" si="88"/>
        <v>0</v>
      </c>
      <c r="BH83" s="66">
        <f t="shared" si="88"/>
        <v>0</v>
      </c>
      <c r="BI83" s="66">
        <f t="shared" si="88"/>
        <v>0</v>
      </c>
      <c r="BJ83" s="66">
        <f t="shared" si="88"/>
        <v>0</v>
      </c>
      <c r="BK83" s="66">
        <f t="shared" si="88"/>
        <v>0</v>
      </c>
      <c r="BL83" s="66">
        <f t="shared" si="88"/>
        <v>0</v>
      </c>
      <c r="BM83" s="66">
        <f t="shared" si="88"/>
        <v>9621968</v>
      </c>
      <c r="BN83" s="66">
        <f t="shared" si="88"/>
        <v>0</v>
      </c>
      <c r="BO83" s="66">
        <f t="shared" si="88"/>
        <v>0</v>
      </c>
      <c r="BP83" s="66">
        <f t="shared" si="88"/>
        <v>0</v>
      </c>
      <c r="BQ83" s="66"/>
      <c r="BR83" s="66">
        <f>+Y83-AV83</f>
        <v>0</v>
      </c>
      <c r="BS83" s="66">
        <f t="shared" si="75"/>
        <v>0</v>
      </c>
      <c r="BT83" s="66">
        <f t="shared" si="89"/>
        <v>0</v>
      </c>
      <c r="BU83" s="22">
        <f t="shared" si="86"/>
        <v>0.51640160000000002</v>
      </c>
      <c r="BV83" s="66">
        <f t="shared" si="77"/>
        <v>10328032</v>
      </c>
      <c r="BW83" s="66"/>
      <c r="BX83" s="66"/>
      <c r="BY83" s="66"/>
      <c r="BZ83" s="66"/>
      <c r="CA83" s="66">
        <v>9950000</v>
      </c>
      <c r="CB83" s="66"/>
      <c r="CC83" s="66"/>
      <c r="CD83" s="66"/>
      <c r="CE83" s="66"/>
      <c r="CF83" s="66"/>
      <c r="CG83" s="66"/>
      <c r="CH83" s="66"/>
      <c r="CI83" s="66">
        <f>+'[1]MAYO 2016'!$H$1849+'[1]MAYO 2016'!$H$1850</f>
        <v>378032</v>
      </c>
      <c r="CJ83" s="66"/>
      <c r="CK83" s="66"/>
      <c r="CL83" s="66"/>
      <c r="CM83" s="66"/>
      <c r="CN83" s="66"/>
      <c r="CO83" s="66"/>
      <c r="CP83" s="66"/>
      <c r="CQ83" s="22">
        <f t="shared" si="68"/>
        <v>0.48359839999999998</v>
      </c>
      <c r="CR83" s="66">
        <f t="shared" si="78"/>
        <v>9671968</v>
      </c>
      <c r="CS83" s="66">
        <f t="shared" si="93"/>
        <v>0</v>
      </c>
      <c r="CT83" s="66">
        <f t="shared" si="93"/>
        <v>0</v>
      </c>
      <c r="CU83" s="66">
        <f t="shared" si="93"/>
        <v>0</v>
      </c>
      <c r="CV83" s="66">
        <f t="shared" si="93"/>
        <v>0</v>
      </c>
      <c r="CW83" s="66">
        <f t="shared" si="93"/>
        <v>50000</v>
      </c>
      <c r="CX83" s="66">
        <f t="shared" si="93"/>
        <v>0</v>
      </c>
      <c r="CY83" s="66">
        <f t="shared" si="93"/>
        <v>0</v>
      </c>
      <c r="CZ83" s="66">
        <f>O83-CD83</f>
        <v>0</v>
      </c>
      <c r="DA83" s="66">
        <f>P83-CE83</f>
        <v>0</v>
      </c>
      <c r="DB83" s="66">
        <f>Q83-CF83</f>
        <v>0</v>
      </c>
      <c r="DC83" s="66">
        <f t="shared" si="81"/>
        <v>0</v>
      </c>
      <c r="DD83" s="66">
        <f t="shared" si="81"/>
        <v>0</v>
      </c>
      <c r="DE83" s="66">
        <f t="shared" si="81"/>
        <v>9621968</v>
      </c>
      <c r="DF83" s="66">
        <f>U83-CJ83</f>
        <v>0</v>
      </c>
      <c r="DG83" s="66">
        <f>V83-CK83</f>
        <v>0</v>
      </c>
      <c r="DH83" s="66">
        <f>W83-CL83</f>
        <v>0</v>
      </c>
      <c r="DI83" s="66"/>
      <c r="DJ83" s="66">
        <f>Y83-CN83</f>
        <v>0</v>
      </c>
      <c r="DK83" s="66">
        <f>Z83-CO83</f>
        <v>0</v>
      </c>
      <c r="DL83" s="66">
        <f>AA83-CP83</f>
        <v>0</v>
      </c>
    </row>
    <row r="84" spans="1:116" s="72" customFormat="1" ht="45" x14ac:dyDescent="0.25">
      <c r="A84" s="225" t="s">
        <v>132</v>
      </c>
      <c r="B84" s="215" t="s">
        <v>131</v>
      </c>
      <c r="C84" s="106" t="s">
        <v>130</v>
      </c>
      <c r="D84" s="69" t="s">
        <v>129</v>
      </c>
      <c r="E84" s="109">
        <v>520</v>
      </c>
      <c r="F84" s="104" t="s">
        <v>117</v>
      </c>
      <c r="G84" s="66">
        <f t="shared" si="69"/>
        <v>6000000</v>
      </c>
      <c r="H84" s="74"/>
      <c r="I84" s="21"/>
      <c r="J84" s="21"/>
      <c r="K84" s="21"/>
      <c r="L84" s="74">
        <v>6000000</v>
      </c>
      <c r="M84" s="21"/>
      <c r="N84" s="21"/>
      <c r="O84" s="21"/>
      <c r="P84" s="21"/>
      <c r="Q84" s="21"/>
      <c r="R84" s="21"/>
      <c r="S84" s="21"/>
      <c r="T84" s="105"/>
      <c r="U84" s="74"/>
      <c r="V84" s="74"/>
      <c r="W84" s="74"/>
      <c r="X84" s="74"/>
      <c r="Y84" s="74"/>
      <c r="Z84" s="74"/>
      <c r="AA84" s="74"/>
      <c r="AC84" s="73">
        <f t="shared" si="84"/>
        <v>0</v>
      </c>
      <c r="AD84" s="66">
        <f t="shared" si="70"/>
        <v>0</v>
      </c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3">
        <f t="shared" si="85"/>
        <v>1</v>
      </c>
      <c r="AZ84" s="66">
        <f t="shared" si="71"/>
        <v>6000000</v>
      </c>
      <c r="BA84" s="66">
        <f t="shared" si="72"/>
        <v>0</v>
      </c>
      <c r="BB84" s="74">
        <f t="shared" si="73"/>
        <v>0</v>
      </c>
      <c r="BC84" s="74">
        <f t="shared" si="73"/>
        <v>0</v>
      </c>
      <c r="BD84" s="66">
        <f t="shared" si="73"/>
        <v>0</v>
      </c>
      <c r="BE84" s="74">
        <f t="shared" si="88"/>
        <v>6000000</v>
      </c>
      <c r="BF84" s="74">
        <f t="shared" si="88"/>
        <v>0</v>
      </c>
      <c r="BG84" s="66">
        <f t="shared" si="88"/>
        <v>0</v>
      </c>
      <c r="BH84" s="74">
        <f t="shared" si="88"/>
        <v>0</v>
      </c>
      <c r="BI84" s="74">
        <f t="shared" si="88"/>
        <v>0</v>
      </c>
      <c r="BJ84" s="66">
        <f t="shared" si="88"/>
        <v>0</v>
      </c>
      <c r="BK84" s="74">
        <f t="shared" si="88"/>
        <v>0</v>
      </c>
      <c r="BL84" s="74">
        <f t="shared" si="88"/>
        <v>0</v>
      </c>
      <c r="BM84" s="74">
        <f t="shared" si="88"/>
        <v>0</v>
      </c>
      <c r="BN84" s="74">
        <f t="shared" si="88"/>
        <v>0</v>
      </c>
      <c r="BO84" s="74">
        <f t="shared" si="88"/>
        <v>0</v>
      </c>
      <c r="BP84" s="74">
        <f t="shared" si="88"/>
        <v>0</v>
      </c>
      <c r="BQ84" s="74"/>
      <c r="BR84" s="74"/>
      <c r="BS84" s="66">
        <f t="shared" si="75"/>
        <v>0</v>
      </c>
      <c r="BT84" s="74">
        <f t="shared" si="89"/>
        <v>0</v>
      </c>
      <c r="BU84" s="73">
        <f t="shared" si="86"/>
        <v>0</v>
      </c>
      <c r="BV84" s="66">
        <f t="shared" si="77"/>
        <v>0</v>
      </c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4"/>
      <c r="CQ84" s="73">
        <f t="shared" si="68"/>
        <v>1</v>
      </c>
      <c r="CR84" s="66">
        <f t="shared" si="78"/>
        <v>6000000</v>
      </c>
      <c r="CS84" s="66">
        <f t="shared" si="93"/>
        <v>0</v>
      </c>
      <c r="CT84" s="66">
        <f t="shared" si="93"/>
        <v>0</v>
      </c>
      <c r="CU84" s="74">
        <f t="shared" si="93"/>
        <v>0</v>
      </c>
      <c r="CV84" s="66">
        <f t="shared" si="93"/>
        <v>0</v>
      </c>
      <c r="CW84" s="74">
        <f t="shared" si="93"/>
        <v>6000000</v>
      </c>
      <c r="CX84" s="74">
        <f t="shared" si="93"/>
        <v>0</v>
      </c>
      <c r="CY84" s="66">
        <f t="shared" si="93"/>
        <v>0</v>
      </c>
      <c r="CZ84" s="74">
        <f t="shared" ref="CZ84:DH90" si="96">+O84-CD84</f>
        <v>0</v>
      </c>
      <c r="DA84" s="74">
        <f t="shared" si="96"/>
        <v>0</v>
      </c>
      <c r="DB84" s="66">
        <f t="shared" si="96"/>
        <v>0</v>
      </c>
      <c r="DC84" s="74">
        <f t="shared" si="81"/>
        <v>0</v>
      </c>
      <c r="DD84" s="74">
        <f t="shared" si="81"/>
        <v>0</v>
      </c>
      <c r="DE84" s="74">
        <f t="shared" si="81"/>
        <v>0</v>
      </c>
      <c r="DF84" s="74">
        <f>+U84-CJ84</f>
        <v>0</v>
      </c>
      <c r="DG84" s="74">
        <f>+V84-CK84</f>
        <v>0</v>
      </c>
      <c r="DH84" s="74">
        <f>+W84-CL84</f>
        <v>0</v>
      </c>
      <c r="DI84" s="74"/>
      <c r="DJ84" s="74">
        <f>+Y84-CN84</f>
        <v>0</v>
      </c>
      <c r="DK84" s="74">
        <f>+Z84-CO84</f>
        <v>0</v>
      </c>
      <c r="DL84" s="74">
        <f>+AA84-CP84</f>
        <v>0</v>
      </c>
    </row>
    <row r="85" spans="1:116" s="72" customFormat="1" ht="49.5" customHeight="1" x14ac:dyDescent="0.25">
      <c r="A85" s="225"/>
      <c r="B85" s="217"/>
      <c r="C85" s="106" t="s">
        <v>128</v>
      </c>
      <c r="D85" s="69" t="s">
        <v>127</v>
      </c>
      <c r="E85" s="109">
        <v>520</v>
      </c>
      <c r="F85" s="104" t="s">
        <v>117</v>
      </c>
      <c r="G85" s="66">
        <f t="shared" si="69"/>
        <v>6000000</v>
      </c>
      <c r="H85" s="74"/>
      <c r="I85" s="21"/>
      <c r="J85" s="21"/>
      <c r="K85" s="21"/>
      <c r="L85" s="100">
        <v>6000000</v>
      </c>
      <c r="M85" s="21"/>
      <c r="N85" s="21"/>
      <c r="O85" s="21"/>
      <c r="P85" s="21"/>
      <c r="Q85" s="21"/>
      <c r="R85" s="21"/>
      <c r="S85" s="21"/>
      <c r="T85" s="105"/>
      <c r="U85" s="74"/>
      <c r="V85" s="74"/>
      <c r="W85" s="74"/>
      <c r="X85" s="74"/>
      <c r="Y85" s="74"/>
      <c r="Z85" s="74"/>
      <c r="AA85" s="74"/>
      <c r="AC85" s="73">
        <f t="shared" si="84"/>
        <v>0</v>
      </c>
      <c r="AD85" s="66">
        <f t="shared" si="70"/>
        <v>0</v>
      </c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3">
        <f t="shared" si="85"/>
        <v>1</v>
      </c>
      <c r="AZ85" s="66">
        <f t="shared" si="71"/>
        <v>6000000</v>
      </c>
      <c r="BA85" s="66">
        <f t="shared" si="72"/>
        <v>0</v>
      </c>
      <c r="BB85" s="74">
        <f t="shared" si="73"/>
        <v>0</v>
      </c>
      <c r="BC85" s="74">
        <f t="shared" si="73"/>
        <v>0</v>
      </c>
      <c r="BD85" s="66">
        <f t="shared" si="73"/>
        <v>0</v>
      </c>
      <c r="BE85" s="74">
        <f t="shared" si="88"/>
        <v>6000000</v>
      </c>
      <c r="BF85" s="74">
        <f t="shared" si="88"/>
        <v>0</v>
      </c>
      <c r="BG85" s="66">
        <f t="shared" si="88"/>
        <v>0</v>
      </c>
      <c r="BH85" s="74">
        <f t="shared" si="88"/>
        <v>0</v>
      </c>
      <c r="BI85" s="74">
        <f t="shared" si="88"/>
        <v>0</v>
      </c>
      <c r="BJ85" s="66">
        <f t="shared" si="88"/>
        <v>0</v>
      </c>
      <c r="BK85" s="74">
        <f t="shared" si="88"/>
        <v>0</v>
      </c>
      <c r="BL85" s="74">
        <f t="shared" si="88"/>
        <v>0</v>
      </c>
      <c r="BM85" s="74">
        <f t="shared" si="88"/>
        <v>0</v>
      </c>
      <c r="BN85" s="74">
        <f t="shared" si="88"/>
        <v>0</v>
      </c>
      <c r="BO85" s="74">
        <f t="shared" si="88"/>
        <v>0</v>
      </c>
      <c r="BP85" s="74">
        <f t="shared" si="88"/>
        <v>0</v>
      </c>
      <c r="BQ85" s="74"/>
      <c r="BR85" s="74">
        <f>+Y85-AV85</f>
        <v>0</v>
      </c>
      <c r="BS85" s="66">
        <f t="shared" si="75"/>
        <v>0</v>
      </c>
      <c r="BT85" s="74">
        <f t="shared" si="89"/>
        <v>0</v>
      </c>
      <c r="BU85" s="73">
        <f t="shared" si="86"/>
        <v>0</v>
      </c>
      <c r="BV85" s="66">
        <f t="shared" si="77"/>
        <v>0</v>
      </c>
      <c r="BW85" s="74"/>
      <c r="BX85" s="74"/>
      <c r="BY85" s="74"/>
      <c r="BZ85" s="74"/>
      <c r="CA85" s="74"/>
      <c r="CB85" s="74"/>
      <c r="CC85" s="74"/>
      <c r="CD85" s="74"/>
      <c r="CE85" s="74"/>
      <c r="CF85" s="74"/>
      <c r="CG85" s="74"/>
      <c r="CH85" s="74"/>
      <c r="CI85" s="74"/>
      <c r="CJ85" s="74"/>
      <c r="CK85" s="74"/>
      <c r="CL85" s="74"/>
      <c r="CM85" s="74"/>
      <c r="CN85" s="74"/>
      <c r="CO85" s="74"/>
      <c r="CP85" s="74"/>
      <c r="CQ85" s="73">
        <f t="shared" si="68"/>
        <v>1</v>
      </c>
      <c r="CR85" s="66">
        <f t="shared" si="78"/>
        <v>6000000</v>
      </c>
      <c r="CS85" s="66">
        <f t="shared" si="93"/>
        <v>0</v>
      </c>
      <c r="CT85" s="66">
        <f t="shared" si="93"/>
        <v>0</v>
      </c>
      <c r="CU85" s="74">
        <f t="shared" si="93"/>
        <v>0</v>
      </c>
      <c r="CV85" s="66">
        <f t="shared" si="93"/>
        <v>0</v>
      </c>
      <c r="CW85" s="74">
        <f t="shared" si="93"/>
        <v>6000000</v>
      </c>
      <c r="CX85" s="74">
        <f t="shared" si="93"/>
        <v>0</v>
      </c>
      <c r="CY85" s="66">
        <f t="shared" si="93"/>
        <v>0</v>
      </c>
      <c r="CZ85" s="74">
        <f t="shared" si="96"/>
        <v>0</v>
      </c>
      <c r="DA85" s="74">
        <f t="shared" si="96"/>
        <v>0</v>
      </c>
      <c r="DB85" s="66">
        <f t="shared" si="96"/>
        <v>0</v>
      </c>
      <c r="DC85" s="74">
        <f t="shared" si="81"/>
        <v>0</v>
      </c>
      <c r="DD85" s="74">
        <f t="shared" si="81"/>
        <v>0</v>
      </c>
      <c r="DE85" s="74">
        <f t="shared" si="81"/>
        <v>0</v>
      </c>
      <c r="DF85" s="74">
        <f>U85-CJ85</f>
        <v>0</v>
      </c>
      <c r="DG85" s="74">
        <f>V85-CK85</f>
        <v>0</v>
      </c>
      <c r="DH85" s="74">
        <f>W85-CL85</f>
        <v>0</v>
      </c>
      <c r="DI85" s="74"/>
      <c r="DJ85" s="74">
        <f>Y85-CN85</f>
        <v>0</v>
      </c>
      <c r="DK85" s="74">
        <f>Z85-CO85</f>
        <v>0</v>
      </c>
      <c r="DL85" s="74">
        <f>AA85-CP85</f>
        <v>0</v>
      </c>
    </row>
    <row r="86" spans="1:116" ht="33" customHeight="1" x14ac:dyDescent="0.25">
      <c r="A86" s="225"/>
      <c r="B86" s="215" t="s">
        <v>126</v>
      </c>
      <c r="C86" s="103" t="s">
        <v>125</v>
      </c>
      <c r="D86" s="69" t="s">
        <v>124</v>
      </c>
      <c r="E86" s="82">
        <v>520</v>
      </c>
      <c r="F86" s="104" t="s">
        <v>117</v>
      </c>
      <c r="G86" s="66">
        <f t="shared" si="69"/>
        <v>33106800</v>
      </c>
      <c r="H86" s="66"/>
      <c r="I86" s="39"/>
      <c r="J86" s="66"/>
      <c r="K86" s="66"/>
      <c r="L86" s="100">
        <v>33106800</v>
      </c>
      <c r="M86" s="39"/>
      <c r="N86" s="39"/>
      <c r="O86" s="39"/>
      <c r="P86" s="39"/>
      <c r="Q86" s="39"/>
      <c r="R86" s="21"/>
      <c r="S86" s="39"/>
      <c r="T86" s="105"/>
      <c r="U86" s="66"/>
      <c r="V86" s="66"/>
      <c r="W86" s="66"/>
      <c r="X86" s="66"/>
      <c r="Y86" s="66"/>
      <c r="Z86" s="66"/>
      <c r="AA86" s="66"/>
      <c r="AB86" s="72"/>
      <c r="AC86" s="22">
        <f t="shared" si="84"/>
        <v>1</v>
      </c>
      <c r="AD86" s="66">
        <f t="shared" si="70"/>
        <v>33106800</v>
      </c>
      <c r="AE86" s="66"/>
      <c r="AF86" s="66"/>
      <c r="AG86" s="66"/>
      <c r="AH86" s="66"/>
      <c r="AI86" s="66">
        <f>+'[4]ENERO 2016'!$O$848</f>
        <v>33106800</v>
      </c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22">
        <f t="shared" si="85"/>
        <v>0</v>
      </c>
      <c r="AZ86" s="66">
        <f t="shared" si="71"/>
        <v>0</v>
      </c>
      <c r="BA86" s="66">
        <f t="shared" si="72"/>
        <v>0</v>
      </c>
      <c r="BB86" s="66">
        <f t="shared" si="73"/>
        <v>0</v>
      </c>
      <c r="BC86" s="66">
        <f t="shared" si="73"/>
        <v>0</v>
      </c>
      <c r="BD86" s="66">
        <f t="shared" si="73"/>
        <v>0</v>
      </c>
      <c r="BE86" s="66">
        <f t="shared" si="88"/>
        <v>0</v>
      </c>
      <c r="BF86" s="66">
        <f t="shared" si="88"/>
        <v>0</v>
      </c>
      <c r="BG86" s="66">
        <f t="shared" si="88"/>
        <v>0</v>
      </c>
      <c r="BH86" s="74">
        <f t="shared" si="88"/>
        <v>0</v>
      </c>
      <c r="BI86" s="66">
        <f t="shared" si="88"/>
        <v>0</v>
      </c>
      <c r="BJ86" s="66">
        <f t="shared" si="88"/>
        <v>0</v>
      </c>
      <c r="BK86" s="66">
        <f t="shared" si="88"/>
        <v>0</v>
      </c>
      <c r="BL86" s="66">
        <f t="shared" si="88"/>
        <v>0</v>
      </c>
      <c r="BM86" s="66">
        <f t="shared" si="88"/>
        <v>0</v>
      </c>
      <c r="BN86" s="66">
        <f t="shared" si="88"/>
        <v>0</v>
      </c>
      <c r="BO86" s="66">
        <f t="shared" si="88"/>
        <v>0</v>
      </c>
      <c r="BP86" s="66">
        <f t="shared" si="88"/>
        <v>0</v>
      </c>
      <c r="BQ86" s="66"/>
      <c r="BR86" s="66"/>
      <c r="BS86" s="66">
        <f t="shared" si="75"/>
        <v>0</v>
      </c>
      <c r="BT86" s="66">
        <f t="shared" si="89"/>
        <v>0</v>
      </c>
      <c r="BU86" s="22">
        <f t="shared" si="86"/>
        <v>1</v>
      </c>
      <c r="BV86" s="66">
        <f t="shared" si="77"/>
        <v>33106800</v>
      </c>
      <c r="BW86" s="66"/>
      <c r="BX86" s="66"/>
      <c r="BY86" s="66"/>
      <c r="BZ86" s="66"/>
      <c r="CA86" s="66">
        <f>+'[3]ABRIL 2016'!$H$1625</f>
        <v>33106800</v>
      </c>
      <c r="CB86" s="66"/>
      <c r="CC86" s="66"/>
      <c r="CD86" s="66"/>
      <c r="CE86" s="66"/>
      <c r="CF86" s="66"/>
      <c r="CG86" s="66"/>
      <c r="CH86" s="66"/>
      <c r="CI86" s="66"/>
      <c r="CJ86" s="66"/>
      <c r="CK86" s="66"/>
      <c r="CL86" s="66"/>
      <c r="CM86" s="66"/>
      <c r="CN86" s="66"/>
      <c r="CO86" s="66"/>
      <c r="CP86" s="66"/>
      <c r="CQ86" s="73">
        <f t="shared" si="68"/>
        <v>0</v>
      </c>
      <c r="CR86" s="66">
        <f t="shared" si="78"/>
        <v>0</v>
      </c>
      <c r="CS86" s="66">
        <f t="shared" si="93"/>
        <v>0</v>
      </c>
      <c r="CT86" s="66">
        <f t="shared" si="93"/>
        <v>0</v>
      </c>
      <c r="CU86" s="74">
        <f t="shared" si="93"/>
        <v>0</v>
      </c>
      <c r="CV86" s="66">
        <f t="shared" si="93"/>
        <v>0</v>
      </c>
      <c r="CW86" s="66">
        <f t="shared" si="93"/>
        <v>0</v>
      </c>
      <c r="CX86" s="74">
        <f t="shared" si="93"/>
        <v>0</v>
      </c>
      <c r="CY86" s="66">
        <f t="shared" si="93"/>
        <v>0</v>
      </c>
      <c r="CZ86" s="74">
        <f t="shared" si="96"/>
        <v>0</v>
      </c>
      <c r="DA86" s="74">
        <f t="shared" si="96"/>
        <v>0</v>
      </c>
      <c r="DB86" s="66">
        <f t="shared" si="96"/>
        <v>0</v>
      </c>
      <c r="DC86" s="74">
        <f t="shared" si="81"/>
        <v>0</v>
      </c>
      <c r="DD86" s="66">
        <f t="shared" si="81"/>
        <v>0</v>
      </c>
      <c r="DE86" s="66">
        <f t="shared" si="81"/>
        <v>0</v>
      </c>
      <c r="DF86" s="66">
        <f t="shared" ref="DF86:DH88" si="97">+U86-CJ86</f>
        <v>0</v>
      </c>
      <c r="DG86" s="66">
        <f t="shared" si="97"/>
        <v>0</v>
      </c>
      <c r="DH86" s="66">
        <f t="shared" si="97"/>
        <v>0</v>
      </c>
      <c r="DI86" s="66"/>
      <c r="DJ86" s="66">
        <f>+Y86-CN86</f>
        <v>0</v>
      </c>
      <c r="DK86" s="74">
        <f>Z86-CO86</f>
        <v>0</v>
      </c>
      <c r="DL86" s="66">
        <f>+AA86-CP86</f>
        <v>0</v>
      </c>
    </row>
    <row r="87" spans="1:116" ht="19.5" customHeight="1" x14ac:dyDescent="0.25">
      <c r="A87" s="225"/>
      <c r="B87" s="216"/>
      <c r="C87" s="103" t="s">
        <v>123</v>
      </c>
      <c r="D87" s="69" t="s">
        <v>122</v>
      </c>
      <c r="E87" s="82">
        <v>520</v>
      </c>
      <c r="F87" s="104" t="s">
        <v>117</v>
      </c>
      <c r="G87" s="66">
        <f t="shared" si="69"/>
        <v>15184000</v>
      </c>
      <c r="H87" s="66"/>
      <c r="I87" s="39"/>
      <c r="J87" s="66"/>
      <c r="K87" s="66"/>
      <c r="L87" s="100">
        <v>15184000</v>
      </c>
      <c r="M87" s="39"/>
      <c r="N87" s="39"/>
      <c r="O87" s="39"/>
      <c r="P87" s="39"/>
      <c r="Q87" s="39"/>
      <c r="R87" s="21"/>
      <c r="S87" s="39"/>
      <c r="T87" s="105"/>
      <c r="U87" s="66"/>
      <c r="V87" s="66"/>
      <c r="W87" s="66"/>
      <c r="X87" s="66"/>
      <c r="Y87" s="66"/>
      <c r="Z87" s="66"/>
      <c r="AA87" s="66"/>
      <c r="AB87" s="72"/>
      <c r="AC87" s="22">
        <f t="shared" si="84"/>
        <v>1</v>
      </c>
      <c r="AD87" s="66">
        <f t="shared" si="70"/>
        <v>15184000</v>
      </c>
      <c r="AE87" s="66"/>
      <c r="AF87" s="66"/>
      <c r="AG87" s="66"/>
      <c r="AH87" s="66"/>
      <c r="AI87" s="66">
        <f>+'[4]ENERO 2016'!$O$854</f>
        <v>15184000</v>
      </c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22">
        <f t="shared" si="85"/>
        <v>0</v>
      </c>
      <c r="AZ87" s="66">
        <f t="shared" si="71"/>
        <v>0</v>
      </c>
      <c r="BA87" s="66">
        <f t="shared" si="72"/>
        <v>0</v>
      </c>
      <c r="BB87" s="66">
        <f t="shared" si="73"/>
        <v>0</v>
      </c>
      <c r="BC87" s="66">
        <f t="shared" si="73"/>
        <v>0</v>
      </c>
      <c r="BD87" s="66">
        <f t="shared" si="73"/>
        <v>0</v>
      </c>
      <c r="BE87" s="66">
        <f t="shared" ref="BE87:BP90" si="98">+L87-AI87</f>
        <v>0</v>
      </c>
      <c r="BF87" s="66">
        <f t="shared" si="98"/>
        <v>0</v>
      </c>
      <c r="BG87" s="66">
        <f t="shared" si="98"/>
        <v>0</v>
      </c>
      <c r="BH87" s="74">
        <f t="shared" si="98"/>
        <v>0</v>
      </c>
      <c r="BI87" s="66">
        <f t="shared" si="98"/>
        <v>0</v>
      </c>
      <c r="BJ87" s="66">
        <f t="shared" si="98"/>
        <v>0</v>
      </c>
      <c r="BK87" s="66">
        <f t="shared" si="98"/>
        <v>0</v>
      </c>
      <c r="BL87" s="66">
        <f t="shared" si="98"/>
        <v>0</v>
      </c>
      <c r="BM87" s="66">
        <f t="shared" si="98"/>
        <v>0</v>
      </c>
      <c r="BN87" s="66">
        <f t="shared" si="98"/>
        <v>0</v>
      </c>
      <c r="BO87" s="66">
        <f t="shared" si="98"/>
        <v>0</v>
      </c>
      <c r="BP87" s="66">
        <f t="shared" si="98"/>
        <v>0</v>
      </c>
      <c r="BQ87" s="66"/>
      <c r="BR87" s="66"/>
      <c r="BS87" s="66">
        <f t="shared" si="75"/>
        <v>0</v>
      </c>
      <c r="BT87" s="66">
        <f t="shared" si="89"/>
        <v>0</v>
      </c>
      <c r="BU87" s="22">
        <f t="shared" si="86"/>
        <v>0.55657448630136985</v>
      </c>
      <c r="BV87" s="66">
        <f t="shared" si="77"/>
        <v>8451027</v>
      </c>
      <c r="BW87" s="66"/>
      <c r="BX87" s="66"/>
      <c r="BY87" s="66"/>
      <c r="BZ87" s="66"/>
      <c r="CA87" s="66">
        <f>+'[1]MAYO 2016'!$H$1873</f>
        <v>8451027</v>
      </c>
      <c r="CB87" s="66"/>
      <c r="CC87" s="66"/>
      <c r="CD87" s="66"/>
      <c r="CE87" s="66"/>
      <c r="CF87" s="66"/>
      <c r="CG87" s="66"/>
      <c r="CH87" s="66"/>
      <c r="CI87" s="66"/>
      <c r="CJ87" s="66"/>
      <c r="CK87" s="66"/>
      <c r="CL87" s="66"/>
      <c r="CM87" s="66"/>
      <c r="CN87" s="66"/>
      <c r="CO87" s="66"/>
      <c r="CP87" s="66"/>
      <c r="CQ87" s="73">
        <f t="shared" si="68"/>
        <v>0.44342551369863015</v>
      </c>
      <c r="CR87" s="66">
        <f t="shared" si="78"/>
        <v>6732973</v>
      </c>
      <c r="CS87" s="66">
        <f t="shared" si="93"/>
        <v>0</v>
      </c>
      <c r="CT87" s="66">
        <f t="shared" si="93"/>
        <v>0</v>
      </c>
      <c r="CU87" s="74">
        <f t="shared" si="93"/>
        <v>0</v>
      </c>
      <c r="CV87" s="66">
        <f t="shared" si="93"/>
        <v>0</v>
      </c>
      <c r="CW87" s="66">
        <f t="shared" si="93"/>
        <v>6732973</v>
      </c>
      <c r="CX87" s="74">
        <f t="shared" si="93"/>
        <v>0</v>
      </c>
      <c r="CY87" s="66">
        <f t="shared" si="93"/>
        <v>0</v>
      </c>
      <c r="CZ87" s="74">
        <f t="shared" si="96"/>
        <v>0</v>
      </c>
      <c r="DA87" s="74">
        <f t="shared" si="96"/>
        <v>0</v>
      </c>
      <c r="DB87" s="66">
        <f t="shared" si="96"/>
        <v>0</v>
      </c>
      <c r="DC87" s="74">
        <f t="shared" si="81"/>
        <v>0</v>
      </c>
      <c r="DD87" s="66">
        <f t="shared" si="81"/>
        <v>0</v>
      </c>
      <c r="DE87" s="66">
        <f t="shared" si="81"/>
        <v>0</v>
      </c>
      <c r="DF87" s="66">
        <f t="shared" si="97"/>
        <v>0</v>
      </c>
      <c r="DG87" s="66">
        <f t="shared" si="97"/>
        <v>0</v>
      </c>
      <c r="DH87" s="66">
        <f t="shared" si="97"/>
        <v>0</v>
      </c>
      <c r="DI87" s="66"/>
      <c r="DJ87" s="66">
        <f>+Y87-CN87</f>
        <v>0</v>
      </c>
      <c r="DK87" s="74">
        <f>Z87-CO87</f>
        <v>0</v>
      </c>
      <c r="DL87" s="66">
        <f>+AA87-CP87</f>
        <v>0</v>
      </c>
    </row>
    <row r="88" spans="1:116" ht="49.5" customHeight="1" x14ac:dyDescent="0.25">
      <c r="A88" s="225"/>
      <c r="B88" s="216"/>
      <c r="C88" s="103" t="s">
        <v>121</v>
      </c>
      <c r="D88" s="69" t="s">
        <v>120</v>
      </c>
      <c r="E88" s="82">
        <v>520</v>
      </c>
      <c r="F88" s="104" t="s">
        <v>117</v>
      </c>
      <c r="G88" s="66">
        <f t="shared" si="69"/>
        <v>16000000</v>
      </c>
      <c r="H88" s="66"/>
      <c r="I88" s="39"/>
      <c r="J88" s="39"/>
      <c r="K88" s="39"/>
      <c r="L88" s="100">
        <v>16000000</v>
      </c>
      <c r="M88" s="39"/>
      <c r="N88" s="39"/>
      <c r="O88" s="39"/>
      <c r="P88" s="39"/>
      <c r="Q88" s="39"/>
      <c r="R88" s="21"/>
      <c r="S88" s="39"/>
      <c r="T88" s="100"/>
      <c r="U88" s="66"/>
      <c r="V88" s="66"/>
      <c r="W88" s="66"/>
      <c r="X88" s="66"/>
      <c r="Y88" s="66"/>
      <c r="Z88" s="66"/>
      <c r="AA88" s="66"/>
      <c r="AB88" s="72"/>
      <c r="AC88" s="22">
        <f t="shared" si="84"/>
        <v>0</v>
      </c>
      <c r="AD88" s="66">
        <f t="shared" si="70"/>
        <v>0</v>
      </c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22">
        <f t="shared" si="85"/>
        <v>1</v>
      </c>
      <c r="AZ88" s="66">
        <f t="shared" si="71"/>
        <v>16000000</v>
      </c>
      <c r="BA88" s="66">
        <f t="shared" si="72"/>
        <v>0</v>
      </c>
      <c r="BB88" s="66">
        <f t="shared" si="73"/>
        <v>0</v>
      </c>
      <c r="BC88" s="66">
        <f t="shared" si="73"/>
        <v>0</v>
      </c>
      <c r="BD88" s="66">
        <f t="shared" si="73"/>
        <v>0</v>
      </c>
      <c r="BE88" s="66">
        <f t="shared" si="98"/>
        <v>16000000</v>
      </c>
      <c r="BF88" s="66">
        <f t="shared" si="98"/>
        <v>0</v>
      </c>
      <c r="BG88" s="66">
        <f t="shared" si="98"/>
        <v>0</v>
      </c>
      <c r="BH88" s="74">
        <f t="shared" si="98"/>
        <v>0</v>
      </c>
      <c r="BI88" s="66">
        <f t="shared" si="98"/>
        <v>0</v>
      </c>
      <c r="BJ88" s="66">
        <f t="shared" si="98"/>
        <v>0</v>
      </c>
      <c r="BK88" s="66">
        <f t="shared" si="98"/>
        <v>0</v>
      </c>
      <c r="BL88" s="66">
        <f t="shared" si="98"/>
        <v>0</v>
      </c>
      <c r="BM88" s="66">
        <f t="shared" si="98"/>
        <v>0</v>
      </c>
      <c r="BN88" s="66">
        <f t="shared" si="98"/>
        <v>0</v>
      </c>
      <c r="BO88" s="66">
        <f t="shared" si="98"/>
        <v>0</v>
      </c>
      <c r="BP88" s="66">
        <f t="shared" si="98"/>
        <v>0</v>
      </c>
      <c r="BQ88" s="66"/>
      <c r="BR88" s="66"/>
      <c r="BS88" s="66">
        <f t="shared" si="75"/>
        <v>0</v>
      </c>
      <c r="BT88" s="66">
        <f t="shared" si="89"/>
        <v>0</v>
      </c>
      <c r="BU88" s="22">
        <f t="shared" si="86"/>
        <v>0</v>
      </c>
      <c r="BV88" s="66">
        <f t="shared" si="77"/>
        <v>0</v>
      </c>
      <c r="BW88" s="66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6"/>
      <c r="CI88" s="66"/>
      <c r="CJ88" s="66"/>
      <c r="CK88" s="66"/>
      <c r="CL88" s="66"/>
      <c r="CM88" s="66"/>
      <c r="CN88" s="66"/>
      <c r="CO88" s="66"/>
      <c r="CP88" s="66"/>
      <c r="CQ88" s="73">
        <f t="shared" si="68"/>
        <v>1</v>
      </c>
      <c r="CR88" s="66">
        <f t="shared" si="78"/>
        <v>16000000</v>
      </c>
      <c r="CS88" s="66">
        <f t="shared" si="93"/>
        <v>0</v>
      </c>
      <c r="CT88" s="66">
        <f t="shared" si="93"/>
        <v>0</v>
      </c>
      <c r="CU88" s="74">
        <f t="shared" si="93"/>
        <v>0</v>
      </c>
      <c r="CV88" s="66">
        <f t="shared" si="93"/>
        <v>0</v>
      </c>
      <c r="CW88" s="66">
        <f t="shared" si="93"/>
        <v>16000000</v>
      </c>
      <c r="CX88" s="74">
        <f t="shared" si="93"/>
        <v>0</v>
      </c>
      <c r="CY88" s="66">
        <f t="shared" si="93"/>
        <v>0</v>
      </c>
      <c r="CZ88" s="74">
        <f t="shared" si="96"/>
        <v>0</v>
      </c>
      <c r="DA88" s="74">
        <f t="shared" si="96"/>
        <v>0</v>
      </c>
      <c r="DB88" s="66">
        <f t="shared" si="96"/>
        <v>0</v>
      </c>
      <c r="DC88" s="74">
        <f t="shared" si="81"/>
        <v>0</v>
      </c>
      <c r="DD88" s="66">
        <f t="shared" si="81"/>
        <v>0</v>
      </c>
      <c r="DE88" s="66">
        <f t="shared" si="81"/>
        <v>0</v>
      </c>
      <c r="DF88" s="66">
        <f t="shared" si="97"/>
        <v>0</v>
      </c>
      <c r="DG88" s="66">
        <f t="shared" si="97"/>
        <v>0</v>
      </c>
      <c r="DH88" s="66">
        <f t="shared" si="97"/>
        <v>0</v>
      </c>
      <c r="DI88" s="66"/>
      <c r="DJ88" s="66">
        <f>+Y88-CN88</f>
        <v>0</v>
      </c>
      <c r="DK88" s="74">
        <f>Z88-CO88</f>
        <v>0</v>
      </c>
      <c r="DL88" s="66">
        <f>+AA88-CP88</f>
        <v>0</v>
      </c>
    </row>
    <row r="89" spans="1:116" ht="24" customHeight="1" x14ac:dyDescent="0.25">
      <c r="A89" s="225"/>
      <c r="B89" s="216"/>
      <c r="C89" s="70" t="s">
        <v>119</v>
      </c>
      <c r="D89" s="69" t="s">
        <v>118</v>
      </c>
      <c r="E89" s="82">
        <v>520</v>
      </c>
      <c r="F89" s="104" t="s">
        <v>117</v>
      </c>
      <c r="G89" s="66">
        <f t="shared" si="69"/>
        <v>300709200</v>
      </c>
      <c r="H89" s="99"/>
      <c r="I89" s="101"/>
      <c r="J89" s="101"/>
      <c r="K89" s="101"/>
      <c r="L89" s="100">
        <v>35709200</v>
      </c>
      <c r="M89" s="101"/>
      <c r="N89" s="101"/>
      <c r="O89" s="101"/>
      <c r="P89" s="101"/>
      <c r="Q89" s="101"/>
      <c r="R89" s="102"/>
      <c r="S89" s="101"/>
      <c r="T89" s="100">
        <v>265000000</v>
      </c>
      <c r="U89" s="99"/>
      <c r="V89" s="99"/>
      <c r="W89" s="99"/>
      <c r="X89" s="99"/>
      <c r="Y89" s="99"/>
      <c r="Z89" s="99"/>
      <c r="AA89" s="99"/>
      <c r="AB89" s="72"/>
      <c r="AC89" s="22">
        <f t="shared" si="84"/>
        <v>1</v>
      </c>
      <c r="AD89" s="66">
        <f t="shared" si="70"/>
        <v>300709200</v>
      </c>
      <c r="AE89" s="99"/>
      <c r="AF89" s="99"/>
      <c r="AG89" s="99"/>
      <c r="AH89" s="99"/>
      <c r="AI89" s="99">
        <f>+'[4]ENERO 2016'!$O$864</f>
        <v>35709200</v>
      </c>
      <c r="AJ89" s="99"/>
      <c r="AK89" s="99"/>
      <c r="AL89" s="99"/>
      <c r="AM89" s="99"/>
      <c r="AN89" s="99"/>
      <c r="AO89" s="99"/>
      <c r="AP89" s="99"/>
      <c r="AQ89" s="99">
        <f>+'[4]ENERO 2016'!$W$864</f>
        <v>265000000</v>
      </c>
      <c r="AR89" s="99"/>
      <c r="AS89" s="99"/>
      <c r="AT89" s="99"/>
      <c r="AU89" s="99"/>
      <c r="AV89" s="99"/>
      <c r="AW89" s="99"/>
      <c r="AX89" s="99"/>
      <c r="AY89" s="22">
        <f t="shared" si="85"/>
        <v>0</v>
      </c>
      <c r="AZ89" s="66">
        <f t="shared" si="71"/>
        <v>0</v>
      </c>
      <c r="BA89" s="66">
        <f t="shared" si="72"/>
        <v>0</v>
      </c>
      <c r="BB89" s="66">
        <f t="shared" si="73"/>
        <v>0</v>
      </c>
      <c r="BC89" s="66">
        <f t="shared" si="73"/>
        <v>0</v>
      </c>
      <c r="BD89" s="66">
        <f t="shared" si="73"/>
        <v>0</v>
      </c>
      <c r="BE89" s="66">
        <f t="shared" si="98"/>
        <v>0</v>
      </c>
      <c r="BF89" s="66">
        <f t="shared" si="98"/>
        <v>0</v>
      </c>
      <c r="BG89" s="66">
        <f t="shared" si="98"/>
        <v>0</v>
      </c>
      <c r="BH89" s="74">
        <f t="shared" si="98"/>
        <v>0</v>
      </c>
      <c r="BI89" s="66">
        <f t="shared" si="98"/>
        <v>0</v>
      </c>
      <c r="BJ89" s="66">
        <f t="shared" si="98"/>
        <v>0</v>
      </c>
      <c r="BK89" s="66">
        <f t="shared" si="98"/>
        <v>0</v>
      </c>
      <c r="BL89" s="66">
        <f t="shared" si="98"/>
        <v>0</v>
      </c>
      <c r="BM89" s="66">
        <f t="shared" si="98"/>
        <v>0</v>
      </c>
      <c r="BN89" s="66">
        <f t="shared" si="98"/>
        <v>0</v>
      </c>
      <c r="BO89" s="66">
        <f t="shared" si="98"/>
        <v>0</v>
      </c>
      <c r="BP89" s="66">
        <f t="shared" si="98"/>
        <v>0</v>
      </c>
      <c r="BQ89" s="66"/>
      <c r="BR89" s="66">
        <f>+Y89-AV89</f>
        <v>0</v>
      </c>
      <c r="BS89" s="66">
        <f t="shared" si="75"/>
        <v>0</v>
      </c>
      <c r="BT89" s="66">
        <f t="shared" si="89"/>
        <v>0</v>
      </c>
      <c r="BU89" s="22">
        <f t="shared" si="86"/>
        <v>0.61348085791854723</v>
      </c>
      <c r="BV89" s="66">
        <f t="shared" si="77"/>
        <v>184479338</v>
      </c>
      <c r="BW89" s="99"/>
      <c r="BX89" s="99"/>
      <c r="BY89" s="99"/>
      <c r="BZ89" s="99"/>
      <c r="CA89" s="99">
        <f>+'[1]MAYO 2016'!$H$1889</f>
        <v>33050686</v>
      </c>
      <c r="CB89" s="99"/>
      <c r="CC89" s="99"/>
      <c r="CD89" s="99"/>
      <c r="CE89" s="99"/>
      <c r="CF89" s="99"/>
      <c r="CG89" s="99"/>
      <c r="CH89" s="99"/>
      <c r="CI89" s="99">
        <f>+'[1]MAYO 2016'!$H$1897+'[1]MAYO 2016'!$W$1894</f>
        <v>151428652</v>
      </c>
      <c r="CJ89" s="99"/>
      <c r="CK89" s="99"/>
      <c r="CL89" s="99"/>
      <c r="CM89" s="99"/>
      <c r="CN89" s="99"/>
      <c r="CO89" s="99"/>
      <c r="CP89" s="99"/>
      <c r="CQ89" s="73">
        <f t="shared" si="68"/>
        <v>0.38651914208145277</v>
      </c>
      <c r="CR89" s="66">
        <f t="shared" si="78"/>
        <v>116229862</v>
      </c>
      <c r="CS89" s="66">
        <f t="shared" si="93"/>
        <v>0</v>
      </c>
      <c r="CT89" s="66">
        <f t="shared" si="93"/>
        <v>0</v>
      </c>
      <c r="CU89" s="74">
        <f t="shared" si="93"/>
        <v>0</v>
      </c>
      <c r="CV89" s="66">
        <f t="shared" si="93"/>
        <v>0</v>
      </c>
      <c r="CW89" s="66">
        <f t="shared" si="93"/>
        <v>2658514</v>
      </c>
      <c r="CX89" s="74">
        <f t="shared" si="93"/>
        <v>0</v>
      </c>
      <c r="CY89" s="66">
        <f t="shared" si="93"/>
        <v>0</v>
      </c>
      <c r="CZ89" s="74">
        <f t="shared" si="96"/>
        <v>0</v>
      </c>
      <c r="DA89" s="74">
        <f t="shared" si="96"/>
        <v>0</v>
      </c>
      <c r="DB89" s="66">
        <f t="shared" si="96"/>
        <v>0</v>
      </c>
      <c r="DC89" s="74">
        <f t="shared" si="81"/>
        <v>0</v>
      </c>
      <c r="DD89" s="74">
        <f t="shared" si="81"/>
        <v>0</v>
      </c>
      <c r="DE89" s="74">
        <f t="shared" si="81"/>
        <v>113571348</v>
      </c>
      <c r="DF89" s="74">
        <f>U89-CJ89</f>
        <v>0</v>
      </c>
      <c r="DG89" s="74">
        <f>V89-CK89</f>
        <v>0</v>
      </c>
      <c r="DH89" s="74">
        <f>W89-CL89</f>
        <v>0</v>
      </c>
      <c r="DI89" s="74"/>
      <c r="DJ89" s="74">
        <f>Y89-CN89</f>
        <v>0</v>
      </c>
      <c r="DK89" s="74">
        <f>Z89-CO89</f>
        <v>0</v>
      </c>
      <c r="DL89" s="74">
        <f>AA89-CP89</f>
        <v>0</v>
      </c>
    </row>
    <row r="90" spans="1:116" ht="32.25" customHeight="1" x14ac:dyDescent="0.25">
      <c r="A90" s="226"/>
      <c r="B90" s="217"/>
      <c r="C90" s="103" t="s">
        <v>116</v>
      </c>
      <c r="D90" s="69" t="s">
        <v>115</v>
      </c>
      <c r="E90" s="82">
        <v>520</v>
      </c>
      <c r="F90" s="67" t="s">
        <v>114</v>
      </c>
      <c r="G90" s="66">
        <f t="shared" si="69"/>
        <v>31599846</v>
      </c>
      <c r="H90" s="99"/>
      <c r="I90" s="101"/>
      <c r="J90" s="101"/>
      <c r="K90" s="101"/>
      <c r="L90" s="101"/>
      <c r="M90" s="101"/>
      <c r="N90" s="101"/>
      <c r="O90" s="101"/>
      <c r="P90" s="101"/>
      <c r="Q90" s="101"/>
      <c r="R90" s="102"/>
      <c r="S90" s="101"/>
      <c r="T90" s="100"/>
      <c r="U90" s="99"/>
      <c r="V90" s="99"/>
      <c r="W90" s="99"/>
      <c r="X90" s="99"/>
      <c r="Y90" s="99"/>
      <c r="Z90" s="99"/>
      <c r="AA90" s="99">
        <f>26599846+5000000</f>
        <v>31599846</v>
      </c>
      <c r="AB90" s="72"/>
      <c r="AC90" s="22">
        <f t="shared" si="84"/>
        <v>2.6265950789760177E-2</v>
      </c>
      <c r="AD90" s="66">
        <f t="shared" si="70"/>
        <v>830000</v>
      </c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>
        <f>+'[1]MAYO 2016'!$AG$1923</f>
        <v>830000</v>
      </c>
      <c r="AY90" s="22">
        <f t="shared" si="85"/>
        <v>0.97373404921023987</v>
      </c>
      <c r="AZ90" s="66">
        <f t="shared" si="71"/>
        <v>30769846</v>
      </c>
      <c r="BA90" s="66">
        <f t="shared" si="72"/>
        <v>0</v>
      </c>
      <c r="BB90" s="66">
        <f t="shared" si="73"/>
        <v>0</v>
      </c>
      <c r="BC90" s="66">
        <f t="shared" si="73"/>
        <v>0</v>
      </c>
      <c r="BD90" s="66">
        <f t="shared" si="73"/>
        <v>0</v>
      </c>
      <c r="BE90" s="66">
        <f t="shared" si="98"/>
        <v>0</v>
      </c>
      <c r="BF90" s="66">
        <f t="shared" si="98"/>
        <v>0</v>
      </c>
      <c r="BG90" s="66">
        <f t="shared" si="98"/>
        <v>0</v>
      </c>
      <c r="BH90" s="74">
        <f t="shared" si="98"/>
        <v>0</v>
      </c>
      <c r="BI90" s="66">
        <f t="shared" si="98"/>
        <v>0</v>
      </c>
      <c r="BJ90" s="66">
        <f t="shared" si="98"/>
        <v>0</v>
      </c>
      <c r="BK90" s="66">
        <f t="shared" si="98"/>
        <v>0</v>
      </c>
      <c r="BL90" s="66">
        <f t="shared" si="98"/>
        <v>0</v>
      </c>
      <c r="BM90" s="66">
        <f t="shared" si="98"/>
        <v>0</v>
      </c>
      <c r="BN90" s="66">
        <f t="shared" si="98"/>
        <v>0</v>
      </c>
      <c r="BO90" s="66">
        <f t="shared" si="98"/>
        <v>0</v>
      </c>
      <c r="BP90" s="66">
        <f t="shared" si="98"/>
        <v>0</v>
      </c>
      <c r="BQ90" s="66"/>
      <c r="BR90" s="66">
        <f>+Y90-AV90</f>
        <v>0</v>
      </c>
      <c r="BS90" s="66">
        <f t="shared" si="75"/>
        <v>0</v>
      </c>
      <c r="BT90" s="66">
        <f t="shared" si="89"/>
        <v>30769846</v>
      </c>
      <c r="BU90" s="22">
        <f t="shared" si="86"/>
        <v>2.6265950789760177E-2</v>
      </c>
      <c r="BV90" s="66">
        <f t="shared" si="77"/>
        <v>830000</v>
      </c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>
        <f>+'[1]MAYO 2016'!$H$1921</f>
        <v>830000</v>
      </c>
      <c r="CQ90" s="73">
        <f t="shared" si="68"/>
        <v>0.97373404921023987</v>
      </c>
      <c r="CR90" s="66">
        <f t="shared" si="78"/>
        <v>30769846</v>
      </c>
      <c r="CS90" s="66">
        <f t="shared" si="93"/>
        <v>0</v>
      </c>
      <c r="CT90" s="66">
        <f t="shared" si="93"/>
        <v>0</v>
      </c>
      <c r="CU90" s="74">
        <f t="shared" si="93"/>
        <v>0</v>
      </c>
      <c r="CV90" s="66">
        <f t="shared" si="93"/>
        <v>0</v>
      </c>
      <c r="CW90" s="66">
        <f t="shared" si="93"/>
        <v>0</v>
      </c>
      <c r="CX90" s="74">
        <f t="shared" si="93"/>
        <v>0</v>
      </c>
      <c r="CY90" s="66">
        <f t="shared" si="93"/>
        <v>0</v>
      </c>
      <c r="CZ90" s="74">
        <f t="shared" si="96"/>
        <v>0</v>
      </c>
      <c r="DA90" s="74">
        <f t="shared" si="96"/>
        <v>0</v>
      </c>
      <c r="DB90" s="66">
        <f t="shared" si="96"/>
        <v>0</v>
      </c>
      <c r="DC90" s="66">
        <f t="shared" si="96"/>
        <v>0</v>
      </c>
      <c r="DD90" s="66">
        <f t="shared" si="96"/>
        <v>0</v>
      </c>
      <c r="DE90" s="66">
        <f t="shared" si="96"/>
        <v>0</v>
      </c>
      <c r="DF90" s="66">
        <f t="shared" si="96"/>
        <v>0</v>
      </c>
      <c r="DG90" s="66">
        <f t="shared" si="96"/>
        <v>0</v>
      </c>
      <c r="DH90" s="66">
        <f t="shared" si="96"/>
        <v>0</v>
      </c>
      <c r="DI90" s="66"/>
      <c r="DJ90" s="66">
        <f>+Y90-CN90</f>
        <v>0</v>
      </c>
      <c r="DK90" s="66">
        <f>+Z90-CO90</f>
        <v>0</v>
      </c>
      <c r="DL90" s="66">
        <f>+AA90-CP90</f>
        <v>30769846</v>
      </c>
    </row>
    <row r="91" spans="1:116" s="4" customFormat="1" ht="18.75" customHeight="1" thickBot="1" x14ac:dyDescent="0.3">
      <c r="A91" s="81"/>
      <c r="B91" s="211" t="s">
        <v>113</v>
      </c>
      <c r="C91" s="212"/>
      <c r="D91" s="212"/>
      <c r="E91" s="212"/>
      <c r="F91" s="213"/>
      <c r="G91" s="61">
        <f>SUM(G59:G90)</f>
        <v>1559182087</v>
      </c>
      <c r="H91" s="61">
        <f>SUM(H59:H90)</f>
        <v>0</v>
      </c>
      <c r="I91" s="61">
        <f>SUM(I59:I88)</f>
        <v>0</v>
      </c>
      <c r="J91" s="61">
        <f>SUM(J59:J88)</f>
        <v>0</v>
      </c>
      <c r="K91" s="61">
        <f>SUM(K59:K88)</f>
        <v>0</v>
      </c>
      <c r="L91" s="61">
        <f>SUM(L59:L90)</f>
        <v>520000000</v>
      </c>
      <c r="M91" s="61">
        <f t="shared" ref="M91:R91" si="99">SUM(M59:M88)</f>
        <v>50000000</v>
      </c>
      <c r="N91" s="61">
        <f t="shared" si="99"/>
        <v>0</v>
      </c>
      <c r="O91" s="61">
        <f t="shared" si="99"/>
        <v>0</v>
      </c>
      <c r="P91" s="61">
        <f t="shared" si="99"/>
        <v>0</v>
      </c>
      <c r="Q91" s="61">
        <f t="shared" si="99"/>
        <v>0</v>
      </c>
      <c r="R91" s="61">
        <f t="shared" si="99"/>
        <v>0</v>
      </c>
      <c r="S91" s="61">
        <f>SUM(S59:S90)</f>
        <v>200000000</v>
      </c>
      <c r="T91" s="61">
        <f>SUM(T59:T90)</f>
        <v>333901442</v>
      </c>
      <c r="U91" s="61">
        <f t="shared" ref="U91:Z91" si="100">SUM(U59:U88)</f>
        <v>0</v>
      </c>
      <c r="V91" s="61">
        <f t="shared" si="100"/>
        <v>0</v>
      </c>
      <c r="W91" s="61">
        <f t="shared" si="100"/>
        <v>0</v>
      </c>
      <c r="X91" s="61">
        <f t="shared" si="100"/>
        <v>0</v>
      </c>
      <c r="Y91" s="61">
        <f t="shared" si="100"/>
        <v>0</v>
      </c>
      <c r="Z91" s="61">
        <f t="shared" si="100"/>
        <v>0</v>
      </c>
      <c r="AA91" s="61">
        <f>SUM(AA59:AA90)</f>
        <v>455280645</v>
      </c>
      <c r="AC91" s="62">
        <f t="shared" si="84"/>
        <v>0.6309010257376052</v>
      </c>
      <c r="AD91" s="61">
        <f>SUM(AD59:AD90)</f>
        <v>983689578</v>
      </c>
      <c r="AE91" s="61"/>
      <c r="AF91" s="61">
        <f t="shared" ref="AF91:AX91" si="101">SUM(AF59:AF90)</f>
        <v>0</v>
      </c>
      <c r="AG91" s="61">
        <f t="shared" si="101"/>
        <v>0</v>
      </c>
      <c r="AH91" s="61">
        <f t="shared" si="101"/>
        <v>0</v>
      </c>
      <c r="AI91" s="61">
        <f t="shared" si="101"/>
        <v>237337364</v>
      </c>
      <c r="AJ91" s="61">
        <f t="shared" si="101"/>
        <v>24212635</v>
      </c>
      <c r="AK91" s="61">
        <f t="shared" si="101"/>
        <v>0</v>
      </c>
      <c r="AL91" s="61">
        <f t="shared" si="101"/>
        <v>0</v>
      </c>
      <c r="AM91" s="61">
        <f t="shared" si="101"/>
        <v>0</v>
      </c>
      <c r="AN91" s="61">
        <f t="shared" si="101"/>
        <v>0</v>
      </c>
      <c r="AO91" s="61">
        <f t="shared" si="101"/>
        <v>0</v>
      </c>
      <c r="AP91" s="61">
        <f t="shared" si="101"/>
        <v>146908655</v>
      </c>
      <c r="AQ91" s="61">
        <f t="shared" si="101"/>
        <v>282216149</v>
      </c>
      <c r="AR91" s="61">
        <f t="shared" si="101"/>
        <v>0</v>
      </c>
      <c r="AS91" s="61">
        <f t="shared" si="101"/>
        <v>0</v>
      </c>
      <c r="AT91" s="61">
        <f t="shared" si="101"/>
        <v>0</v>
      </c>
      <c r="AU91" s="61">
        <f t="shared" si="101"/>
        <v>0</v>
      </c>
      <c r="AV91" s="61">
        <f t="shared" si="101"/>
        <v>0</v>
      </c>
      <c r="AW91" s="61">
        <f t="shared" si="101"/>
        <v>0</v>
      </c>
      <c r="AX91" s="61">
        <f t="shared" si="101"/>
        <v>293014775</v>
      </c>
      <c r="AY91" s="62">
        <f t="shared" si="85"/>
        <v>0.3690989742623948</v>
      </c>
      <c r="AZ91" s="61">
        <f>SUM(AZ59:AZ90)</f>
        <v>575492509</v>
      </c>
      <c r="BA91" s="61"/>
      <c r="BB91" s="61">
        <f t="shared" ref="BB91:BT91" si="102">SUM(BB59:BB90)</f>
        <v>0</v>
      </c>
      <c r="BC91" s="61">
        <f t="shared" si="102"/>
        <v>0</v>
      </c>
      <c r="BD91" s="61">
        <f t="shared" si="102"/>
        <v>0</v>
      </c>
      <c r="BE91" s="61">
        <f t="shared" si="102"/>
        <v>282662636</v>
      </c>
      <c r="BF91" s="61">
        <f t="shared" si="102"/>
        <v>25787365</v>
      </c>
      <c r="BG91" s="61">
        <f t="shared" si="102"/>
        <v>0</v>
      </c>
      <c r="BH91" s="61">
        <f t="shared" si="102"/>
        <v>0</v>
      </c>
      <c r="BI91" s="61">
        <f t="shared" si="102"/>
        <v>0</v>
      </c>
      <c r="BJ91" s="61">
        <f t="shared" si="102"/>
        <v>0</v>
      </c>
      <c r="BK91" s="61">
        <f t="shared" si="102"/>
        <v>0</v>
      </c>
      <c r="BL91" s="61">
        <f t="shared" si="102"/>
        <v>53091345</v>
      </c>
      <c r="BM91" s="61">
        <f t="shared" si="102"/>
        <v>51685293</v>
      </c>
      <c r="BN91" s="61">
        <f t="shared" si="102"/>
        <v>0</v>
      </c>
      <c r="BO91" s="61">
        <f t="shared" si="102"/>
        <v>0</v>
      </c>
      <c r="BP91" s="61">
        <f t="shared" si="102"/>
        <v>0</v>
      </c>
      <c r="BQ91" s="61">
        <f t="shared" si="102"/>
        <v>0</v>
      </c>
      <c r="BR91" s="61">
        <f t="shared" si="102"/>
        <v>0</v>
      </c>
      <c r="BS91" s="61">
        <f t="shared" si="102"/>
        <v>0</v>
      </c>
      <c r="BT91" s="61">
        <f t="shared" si="102"/>
        <v>162265870</v>
      </c>
      <c r="BU91" s="62">
        <f t="shared" si="86"/>
        <v>0.52199677175998749</v>
      </c>
      <c r="BV91" s="61">
        <f t="shared" ref="BV91:CL91" si="103">SUM(BV59:BV90)</f>
        <v>813888016</v>
      </c>
      <c r="BW91" s="61">
        <f t="shared" si="103"/>
        <v>0</v>
      </c>
      <c r="BX91" s="61">
        <f t="shared" si="103"/>
        <v>0</v>
      </c>
      <c r="BY91" s="61">
        <f t="shared" si="103"/>
        <v>0</v>
      </c>
      <c r="BZ91" s="61">
        <f t="shared" si="103"/>
        <v>0</v>
      </c>
      <c r="CA91" s="61">
        <f t="shared" si="103"/>
        <v>213499273</v>
      </c>
      <c r="CB91" s="61">
        <f t="shared" si="103"/>
        <v>23712635</v>
      </c>
      <c r="CC91" s="61">
        <f t="shared" si="103"/>
        <v>0</v>
      </c>
      <c r="CD91" s="61">
        <f t="shared" si="103"/>
        <v>0</v>
      </c>
      <c r="CE91" s="61">
        <f t="shared" si="103"/>
        <v>0</v>
      </c>
      <c r="CF91" s="61">
        <f t="shared" si="103"/>
        <v>0</v>
      </c>
      <c r="CG91" s="61">
        <f t="shared" si="103"/>
        <v>0</v>
      </c>
      <c r="CH91" s="61">
        <f t="shared" si="103"/>
        <v>133382922</v>
      </c>
      <c r="CI91" s="61">
        <f t="shared" si="103"/>
        <v>168644801</v>
      </c>
      <c r="CJ91" s="61">
        <f t="shared" si="103"/>
        <v>0</v>
      </c>
      <c r="CK91" s="61">
        <f t="shared" si="103"/>
        <v>0</v>
      </c>
      <c r="CL91" s="61">
        <f t="shared" si="103"/>
        <v>0</v>
      </c>
      <c r="CM91" s="61"/>
      <c r="CN91" s="61">
        <f>SUM(CN59:CN90)</f>
        <v>0</v>
      </c>
      <c r="CO91" s="61">
        <f>SUM(CO59:CO90)</f>
        <v>0</v>
      </c>
      <c r="CP91" s="61">
        <f>SUM(CP59:CP90)</f>
        <v>274648385</v>
      </c>
      <c r="CQ91" s="62">
        <f t="shared" si="68"/>
        <v>0.47800322824001251</v>
      </c>
      <c r="CR91" s="61">
        <f t="shared" ref="CR91:DL91" si="104">SUM(CR59:CR90)</f>
        <v>745294071</v>
      </c>
      <c r="CS91" s="61">
        <f t="shared" si="104"/>
        <v>0</v>
      </c>
      <c r="CT91" s="61">
        <f t="shared" si="104"/>
        <v>0</v>
      </c>
      <c r="CU91" s="61">
        <f t="shared" si="104"/>
        <v>0</v>
      </c>
      <c r="CV91" s="61">
        <f t="shared" si="104"/>
        <v>0</v>
      </c>
      <c r="CW91" s="61">
        <f t="shared" si="104"/>
        <v>306500727</v>
      </c>
      <c r="CX91" s="61">
        <f t="shared" si="104"/>
        <v>26287365</v>
      </c>
      <c r="CY91" s="61">
        <f t="shared" si="104"/>
        <v>0</v>
      </c>
      <c r="CZ91" s="61">
        <f t="shared" si="104"/>
        <v>0</v>
      </c>
      <c r="DA91" s="61">
        <f t="shared" si="104"/>
        <v>0</v>
      </c>
      <c r="DB91" s="61">
        <f t="shared" si="104"/>
        <v>0</v>
      </c>
      <c r="DC91" s="61">
        <f t="shared" si="104"/>
        <v>0</v>
      </c>
      <c r="DD91" s="61">
        <f t="shared" si="104"/>
        <v>66617078</v>
      </c>
      <c r="DE91" s="61">
        <f t="shared" si="104"/>
        <v>165256641</v>
      </c>
      <c r="DF91" s="61">
        <f t="shared" si="104"/>
        <v>0</v>
      </c>
      <c r="DG91" s="61">
        <f t="shared" si="104"/>
        <v>0</v>
      </c>
      <c r="DH91" s="61">
        <f t="shared" si="104"/>
        <v>0</v>
      </c>
      <c r="DI91" s="61">
        <f t="shared" si="104"/>
        <v>0</v>
      </c>
      <c r="DJ91" s="61">
        <f t="shared" si="104"/>
        <v>0</v>
      </c>
      <c r="DK91" s="61">
        <f t="shared" si="104"/>
        <v>0</v>
      </c>
      <c r="DL91" s="61">
        <f t="shared" si="104"/>
        <v>180632260</v>
      </c>
    </row>
    <row r="92" spans="1:116" ht="6" customHeight="1" thickTop="1" x14ac:dyDescent="0.25">
      <c r="B92" s="98"/>
      <c r="C92" s="97"/>
      <c r="D92" s="96"/>
      <c r="E92" s="95"/>
      <c r="F92" s="94"/>
      <c r="G92" s="93"/>
      <c r="H92" s="93"/>
      <c r="I92" s="93"/>
      <c r="J92" s="93"/>
      <c r="K92" s="93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1"/>
      <c r="AC92" s="90"/>
      <c r="AD92" s="87"/>
      <c r="AE92" s="87"/>
      <c r="AF92" s="87"/>
      <c r="AG92" s="87"/>
      <c r="AH92" s="87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8"/>
      <c r="AZ92" s="87"/>
      <c r="BA92" s="87"/>
      <c r="BB92" s="87"/>
      <c r="BC92" s="87"/>
      <c r="BD92" s="87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  <c r="BT92" s="86"/>
      <c r="BU92" s="88"/>
      <c r="BV92" s="87"/>
      <c r="BW92" s="87"/>
      <c r="BX92" s="87"/>
      <c r="BY92" s="87"/>
      <c r="BZ92" s="87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8"/>
      <c r="CR92" s="87"/>
      <c r="CS92" s="87"/>
      <c r="CT92" s="87"/>
      <c r="CU92" s="87"/>
      <c r="CV92" s="87"/>
      <c r="CW92" s="86"/>
      <c r="CX92" s="86"/>
      <c r="CY92" s="86"/>
      <c r="CZ92" s="86"/>
      <c r="DA92" s="86"/>
      <c r="DB92" s="86"/>
      <c r="DC92" s="86"/>
      <c r="DD92" s="86"/>
      <c r="DE92" s="86"/>
      <c r="DF92" s="86"/>
      <c r="DG92" s="86"/>
      <c r="DH92" s="86"/>
      <c r="DI92" s="86"/>
      <c r="DJ92" s="86"/>
      <c r="DK92" s="86"/>
      <c r="DL92" s="86"/>
    </row>
    <row r="93" spans="1:116" s="4" customFormat="1" ht="27.75" customHeight="1" x14ac:dyDescent="0.25">
      <c r="A93" s="214" t="s">
        <v>1</v>
      </c>
      <c r="B93" s="215" t="s">
        <v>112</v>
      </c>
      <c r="C93" s="70" t="s">
        <v>111</v>
      </c>
      <c r="D93" s="69" t="s">
        <v>110</v>
      </c>
      <c r="E93" s="82">
        <v>301</v>
      </c>
      <c r="F93" s="67" t="s">
        <v>70</v>
      </c>
      <c r="G93" s="66">
        <f t="shared" ref="G93:G107" si="105">SUM(H93:AA93)</f>
        <v>85000000</v>
      </c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>
        <v>85000000</v>
      </c>
      <c r="X93" s="66"/>
      <c r="Y93" s="66"/>
      <c r="Z93" s="66"/>
      <c r="AA93" s="66"/>
      <c r="AC93" s="22">
        <f t="shared" ref="AC93:AC128" si="106">+AD93/G93</f>
        <v>0.28941176470588237</v>
      </c>
      <c r="AD93" s="66">
        <f t="shared" ref="AD93:AD107" si="107">SUM(AE93:AX93)</f>
        <v>24600000</v>
      </c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>
        <f>+'[3]ABRIL 2016'!$Z$314</f>
        <v>24600000</v>
      </c>
      <c r="AU93" s="66"/>
      <c r="AV93" s="66"/>
      <c r="AW93" s="66"/>
      <c r="AX93" s="66"/>
      <c r="AY93" s="22">
        <f t="shared" ref="AY93:AY128" si="108">1-AC93</f>
        <v>0.71058823529411763</v>
      </c>
      <c r="AZ93" s="66">
        <f t="shared" ref="AZ93:AZ107" si="109">SUM(BA93:BT93)</f>
        <v>60400000</v>
      </c>
      <c r="BA93" s="66">
        <f t="shared" ref="BA93:BA107" si="110">+H93</f>
        <v>0</v>
      </c>
      <c r="BB93" s="66">
        <f t="shared" ref="BB93:BP107" si="111">I93-AF93</f>
        <v>0</v>
      </c>
      <c r="BC93" s="66">
        <f t="shared" si="111"/>
        <v>0</v>
      </c>
      <c r="BD93" s="66">
        <f t="shared" si="111"/>
        <v>0</v>
      </c>
      <c r="BE93" s="66">
        <f t="shared" ref="BE93:BP99" si="112">+L93-AI93</f>
        <v>0</v>
      </c>
      <c r="BF93" s="66">
        <f t="shared" si="112"/>
        <v>0</v>
      </c>
      <c r="BG93" s="66">
        <f t="shared" si="112"/>
        <v>0</v>
      </c>
      <c r="BH93" s="66">
        <f t="shared" si="112"/>
        <v>0</v>
      </c>
      <c r="BI93" s="66">
        <f t="shared" si="112"/>
        <v>0</v>
      </c>
      <c r="BJ93" s="66">
        <f t="shared" si="112"/>
        <v>0</v>
      </c>
      <c r="BK93" s="66">
        <f t="shared" si="112"/>
        <v>0</v>
      </c>
      <c r="BL93" s="66">
        <f t="shared" si="112"/>
        <v>0</v>
      </c>
      <c r="BM93" s="66">
        <f t="shared" si="112"/>
        <v>0</v>
      </c>
      <c r="BN93" s="66">
        <f t="shared" si="112"/>
        <v>0</v>
      </c>
      <c r="BO93" s="66">
        <f t="shared" si="112"/>
        <v>0</v>
      </c>
      <c r="BP93" s="66">
        <f t="shared" si="112"/>
        <v>60400000</v>
      </c>
      <c r="BQ93" s="66"/>
      <c r="BR93" s="66"/>
      <c r="BS93" s="66">
        <f t="shared" ref="BS93:BS107" si="113">Z93-AW93</f>
        <v>0</v>
      </c>
      <c r="BT93" s="66">
        <f t="shared" ref="BT93:BT99" si="114">+AA93-AX93</f>
        <v>0</v>
      </c>
      <c r="BU93" s="22">
        <f t="shared" ref="BU93:BU128" si="115">+BV93/G93</f>
        <v>0.19560178823529412</v>
      </c>
      <c r="BV93" s="66">
        <f t="shared" ref="BV93:BV107" si="116">SUM(BW93:CP93)</f>
        <v>16626152</v>
      </c>
      <c r="BW93" s="66"/>
      <c r="BX93" s="66"/>
      <c r="BY93" s="66"/>
      <c r="BZ93" s="66"/>
      <c r="CA93" s="66"/>
      <c r="CB93" s="66"/>
      <c r="CC93" s="66"/>
      <c r="CD93" s="66"/>
      <c r="CE93" s="66"/>
      <c r="CF93" s="66"/>
      <c r="CG93" s="66"/>
      <c r="CH93" s="66"/>
      <c r="CI93" s="66"/>
      <c r="CJ93" s="66"/>
      <c r="CK93" s="66"/>
      <c r="CL93" s="66">
        <f>+'[1]MAYO 2016'!$H$373</f>
        <v>16626152</v>
      </c>
      <c r="CM93" s="66"/>
      <c r="CN93" s="66"/>
      <c r="CO93" s="66"/>
      <c r="CP93" s="66"/>
      <c r="CQ93" s="22">
        <f t="shared" ref="CQ93:CQ128" si="117">1-BU93</f>
        <v>0.80439821176470594</v>
      </c>
      <c r="CR93" s="66">
        <f t="shared" ref="CR93:CR107" si="118">SUM(CS93:DL93)</f>
        <v>68373848</v>
      </c>
      <c r="CS93" s="66">
        <f t="shared" ref="CS93:DB107" si="119">H93-BW93</f>
        <v>0</v>
      </c>
      <c r="CT93" s="66">
        <f t="shared" si="119"/>
        <v>0</v>
      </c>
      <c r="CU93" s="66">
        <f t="shared" si="119"/>
        <v>0</v>
      </c>
      <c r="CV93" s="66">
        <f t="shared" si="119"/>
        <v>0</v>
      </c>
      <c r="CW93" s="66">
        <f t="shared" si="119"/>
        <v>0</v>
      </c>
      <c r="CX93" s="66">
        <f t="shared" si="119"/>
        <v>0</v>
      </c>
      <c r="CY93" s="66">
        <f t="shared" si="119"/>
        <v>0</v>
      </c>
      <c r="CZ93" s="66">
        <f t="shared" ref="CZ93:DB98" si="120">+O93-CD93</f>
        <v>0</v>
      </c>
      <c r="DA93" s="66">
        <f t="shared" si="120"/>
        <v>0</v>
      </c>
      <c r="DB93" s="66">
        <f t="shared" si="120"/>
        <v>0</v>
      </c>
      <c r="DC93" s="66">
        <f t="shared" ref="DC93:DE107" si="121">R93-CG93</f>
        <v>0</v>
      </c>
      <c r="DD93" s="66">
        <f t="shared" si="121"/>
        <v>0</v>
      </c>
      <c r="DE93" s="66">
        <f t="shared" si="121"/>
        <v>0</v>
      </c>
      <c r="DF93" s="66">
        <f t="shared" ref="DF93:DH99" si="122">+U93-CJ93</f>
        <v>0</v>
      </c>
      <c r="DG93" s="66">
        <f t="shared" si="122"/>
        <v>0</v>
      </c>
      <c r="DH93" s="66">
        <f t="shared" si="122"/>
        <v>68373848</v>
      </c>
      <c r="DI93" s="66"/>
      <c r="DJ93" s="66">
        <f t="shared" ref="DJ93:DL99" si="123">+Y93-CN93</f>
        <v>0</v>
      </c>
      <c r="DK93" s="66">
        <f t="shared" si="123"/>
        <v>0</v>
      </c>
      <c r="DL93" s="66">
        <f t="shared" si="123"/>
        <v>0</v>
      </c>
    </row>
    <row r="94" spans="1:116" s="4" customFormat="1" ht="33.75" customHeight="1" x14ac:dyDescent="0.25">
      <c r="A94" s="214"/>
      <c r="B94" s="216"/>
      <c r="C94" s="70" t="s">
        <v>109</v>
      </c>
      <c r="D94" s="69" t="s">
        <v>108</v>
      </c>
      <c r="E94" s="82">
        <v>301</v>
      </c>
      <c r="F94" s="67" t="s">
        <v>70</v>
      </c>
      <c r="G94" s="66">
        <f t="shared" si="105"/>
        <v>55000000</v>
      </c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>
        <v>55000000</v>
      </c>
      <c r="X94" s="66"/>
      <c r="Y94" s="66"/>
      <c r="Z94" s="66"/>
      <c r="AA94" s="66"/>
      <c r="AC94" s="22">
        <f t="shared" si="106"/>
        <v>0.57147345454545451</v>
      </c>
      <c r="AD94" s="66">
        <f t="shared" si="107"/>
        <v>31431040</v>
      </c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>
        <f>+'[2]MARZO 2016 ULTIMO'!$Z$236</f>
        <v>31431040</v>
      </c>
      <c r="AU94" s="66"/>
      <c r="AV94" s="66"/>
      <c r="AW94" s="66"/>
      <c r="AX94" s="66"/>
      <c r="AY94" s="22">
        <f t="shared" si="108"/>
        <v>0.42852654545454549</v>
      </c>
      <c r="AZ94" s="66">
        <f t="shared" si="109"/>
        <v>23568960</v>
      </c>
      <c r="BA94" s="66">
        <f t="shared" si="110"/>
        <v>0</v>
      </c>
      <c r="BB94" s="66">
        <f t="shared" si="111"/>
        <v>0</v>
      </c>
      <c r="BC94" s="66">
        <f t="shared" si="111"/>
        <v>0</v>
      </c>
      <c r="BD94" s="66">
        <f t="shared" si="111"/>
        <v>0</v>
      </c>
      <c r="BE94" s="66">
        <f t="shared" si="112"/>
        <v>0</v>
      </c>
      <c r="BF94" s="66">
        <f t="shared" si="112"/>
        <v>0</v>
      </c>
      <c r="BG94" s="66">
        <f t="shared" si="112"/>
        <v>0</v>
      </c>
      <c r="BH94" s="66">
        <f t="shared" si="112"/>
        <v>0</v>
      </c>
      <c r="BI94" s="66">
        <f t="shared" si="112"/>
        <v>0</v>
      </c>
      <c r="BJ94" s="66">
        <f t="shared" si="112"/>
        <v>0</v>
      </c>
      <c r="BK94" s="66">
        <f t="shared" si="112"/>
        <v>0</v>
      </c>
      <c r="BL94" s="66">
        <f t="shared" si="112"/>
        <v>0</v>
      </c>
      <c r="BM94" s="66">
        <f t="shared" si="112"/>
        <v>0</v>
      </c>
      <c r="BN94" s="66">
        <f t="shared" si="112"/>
        <v>0</v>
      </c>
      <c r="BO94" s="66">
        <f t="shared" si="112"/>
        <v>0</v>
      </c>
      <c r="BP94" s="66">
        <f t="shared" si="112"/>
        <v>23568960</v>
      </c>
      <c r="BQ94" s="66"/>
      <c r="BR94" s="66"/>
      <c r="BS94" s="66">
        <f t="shared" si="113"/>
        <v>0</v>
      </c>
      <c r="BT94" s="66">
        <f t="shared" si="114"/>
        <v>0</v>
      </c>
      <c r="BU94" s="22">
        <f t="shared" si="115"/>
        <v>0.3922834</v>
      </c>
      <c r="BV94" s="66">
        <f t="shared" si="116"/>
        <v>21575587</v>
      </c>
      <c r="BW94" s="66"/>
      <c r="BX94" s="66"/>
      <c r="BY94" s="66"/>
      <c r="BZ94" s="66"/>
      <c r="CA94" s="66"/>
      <c r="CB94" s="66"/>
      <c r="CC94" s="66"/>
      <c r="CD94" s="66"/>
      <c r="CE94" s="66"/>
      <c r="CF94" s="66"/>
      <c r="CG94" s="66"/>
      <c r="CH94" s="66"/>
      <c r="CI94" s="66"/>
      <c r="CJ94" s="66"/>
      <c r="CK94" s="66"/>
      <c r="CL94" s="66">
        <f>+'[1]MAYO 2016'!$H$383</f>
        <v>21575587</v>
      </c>
      <c r="CM94" s="66"/>
      <c r="CN94" s="66"/>
      <c r="CO94" s="66"/>
      <c r="CP94" s="66"/>
      <c r="CQ94" s="22">
        <f t="shared" si="117"/>
        <v>0.60771660000000005</v>
      </c>
      <c r="CR94" s="66">
        <f t="shared" si="118"/>
        <v>33424413</v>
      </c>
      <c r="CS94" s="66">
        <f t="shared" si="119"/>
        <v>0</v>
      </c>
      <c r="CT94" s="66">
        <f t="shared" si="119"/>
        <v>0</v>
      </c>
      <c r="CU94" s="66">
        <f t="shared" si="119"/>
        <v>0</v>
      </c>
      <c r="CV94" s="66">
        <f t="shared" si="119"/>
        <v>0</v>
      </c>
      <c r="CW94" s="66">
        <f t="shared" si="119"/>
        <v>0</v>
      </c>
      <c r="CX94" s="66">
        <f t="shared" si="119"/>
        <v>0</v>
      </c>
      <c r="CY94" s="66">
        <f t="shared" si="119"/>
        <v>0</v>
      </c>
      <c r="CZ94" s="66">
        <f t="shared" si="120"/>
        <v>0</v>
      </c>
      <c r="DA94" s="66">
        <f t="shared" si="120"/>
        <v>0</v>
      </c>
      <c r="DB94" s="66">
        <f t="shared" si="120"/>
        <v>0</v>
      </c>
      <c r="DC94" s="66">
        <f t="shared" si="121"/>
        <v>0</v>
      </c>
      <c r="DD94" s="66">
        <f t="shared" si="121"/>
        <v>0</v>
      </c>
      <c r="DE94" s="66">
        <f t="shared" si="121"/>
        <v>0</v>
      </c>
      <c r="DF94" s="66">
        <f t="shared" si="122"/>
        <v>0</v>
      </c>
      <c r="DG94" s="66">
        <f t="shared" si="122"/>
        <v>0</v>
      </c>
      <c r="DH94" s="66">
        <f t="shared" si="122"/>
        <v>33424413</v>
      </c>
      <c r="DI94" s="66"/>
      <c r="DJ94" s="66">
        <f t="shared" si="123"/>
        <v>0</v>
      </c>
      <c r="DK94" s="66">
        <f t="shared" si="123"/>
        <v>0</v>
      </c>
      <c r="DL94" s="66">
        <f t="shared" si="123"/>
        <v>0</v>
      </c>
    </row>
    <row r="95" spans="1:116" s="4" customFormat="1" ht="30" x14ac:dyDescent="0.25">
      <c r="A95" s="214"/>
      <c r="B95" s="216"/>
      <c r="C95" s="70" t="s">
        <v>107</v>
      </c>
      <c r="D95" s="69" t="s">
        <v>106</v>
      </c>
      <c r="E95" s="82">
        <v>301</v>
      </c>
      <c r="F95" s="67" t="s">
        <v>70</v>
      </c>
      <c r="G95" s="66">
        <f t="shared" si="105"/>
        <v>30000000</v>
      </c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>
        <v>30000000</v>
      </c>
      <c r="X95" s="66"/>
      <c r="Y95" s="66"/>
      <c r="Z95" s="66"/>
      <c r="AA95" s="66"/>
      <c r="AC95" s="22">
        <f t="shared" si="106"/>
        <v>0.64794119999999999</v>
      </c>
      <c r="AD95" s="66">
        <f t="shared" si="107"/>
        <v>19438236</v>
      </c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>
        <f>+'[1]MAYO 2016'!$Z$398</f>
        <v>19438236</v>
      </c>
      <c r="AU95" s="66"/>
      <c r="AV95" s="66"/>
      <c r="AW95" s="66"/>
      <c r="AX95" s="66"/>
      <c r="AY95" s="22">
        <f t="shared" si="108"/>
        <v>0.35205880000000001</v>
      </c>
      <c r="AZ95" s="66">
        <f t="shared" si="109"/>
        <v>10561764</v>
      </c>
      <c r="BA95" s="66">
        <f t="shared" si="110"/>
        <v>0</v>
      </c>
      <c r="BB95" s="66">
        <f t="shared" si="111"/>
        <v>0</v>
      </c>
      <c r="BC95" s="66">
        <f t="shared" si="111"/>
        <v>0</v>
      </c>
      <c r="BD95" s="66">
        <f t="shared" si="111"/>
        <v>0</v>
      </c>
      <c r="BE95" s="66">
        <f t="shared" si="112"/>
        <v>0</v>
      </c>
      <c r="BF95" s="66">
        <f t="shared" si="112"/>
        <v>0</v>
      </c>
      <c r="BG95" s="66">
        <f t="shared" si="112"/>
        <v>0</v>
      </c>
      <c r="BH95" s="66">
        <f t="shared" si="112"/>
        <v>0</v>
      </c>
      <c r="BI95" s="66">
        <f t="shared" si="112"/>
        <v>0</v>
      </c>
      <c r="BJ95" s="66">
        <f t="shared" si="112"/>
        <v>0</v>
      </c>
      <c r="BK95" s="66">
        <f t="shared" si="112"/>
        <v>0</v>
      </c>
      <c r="BL95" s="66">
        <f t="shared" si="112"/>
        <v>0</v>
      </c>
      <c r="BM95" s="66">
        <f t="shared" si="112"/>
        <v>0</v>
      </c>
      <c r="BN95" s="66">
        <f t="shared" si="112"/>
        <v>0</v>
      </c>
      <c r="BO95" s="66">
        <f t="shared" si="112"/>
        <v>0</v>
      </c>
      <c r="BP95" s="66">
        <f t="shared" si="112"/>
        <v>10561764</v>
      </c>
      <c r="BQ95" s="66"/>
      <c r="BR95" s="66"/>
      <c r="BS95" s="66">
        <f t="shared" si="113"/>
        <v>0</v>
      </c>
      <c r="BT95" s="66">
        <f t="shared" si="114"/>
        <v>0</v>
      </c>
      <c r="BU95" s="22">
        <f t="shared" si="115"/>
        <v>0.64351369999999997</v>
      </c>
      <c r="BV95" s="66">
        <f t="shared" si="116"/>
        <v>19305411</v>
      </c>
      <c r="BW95" s="66"/>
      <c r="BX95" s="66"/>
      <c r="BY95" s="66"/>
      <c r="BZ95" s="66"/>
      <c r="CA95" s="66"/>
      <c r="CB95" s="66"/>
      <c r="CC95" s="66"/>
      <c r="CD95" s="66"/>
      <c r="CE95" s="66"/>
      <c r="CF95" s="66"/>
      <c r="CG95" s="66"/>
      <c r="CH95" s="66"/>
      <c r="CI95" s="66"/>
      <c r="CJ95" s="66"/>
      <c r="CK95" s="66"/>
      <c r="CL95" s="66">
        <f>+'[1]MAYO 2016'!$H$396</f>
        <v>19305411</v>
      </c>
      <c r="CM95" s="66"/>
      <c r="CN95" s="66"/>
      <c r="CO95" s="66"/>
      <c r="CP95" s="66"/>
      <c r="CQ95" s="22">
        <f t="shared" si="117"/>
        <v>0.35648630000000003</v>
      </c>
      <c r="CR95" s="66">
        <f t="shared" si="118"/>
        <v>10694589</v>
      </c>
      <c r="CS95" s="66">
        <f t="shared" si="119"/>
        <v>0</v>
      </c>
      <c r="CT95" s="66">
        <f t="shared" si="119"/>
        <v>0</v>
      </c>
      <c r="CU95" s="66">
        <f t="shared" si="119"/>
        <v>0</v>
      </c>
      <c r="CV95" s="66">
        <f t="shared" si="119"/>
        <v>0</v>
      </c>
      <c r="CW95" s="66">
        <f t="shared" si="119"/>
        <v>0</v>
      </c>
      <c r="CX95" s="66">
        <f t="shared" si="119"/>
        <v>0</v>
      </c>
      <c r="CY95" s="66">
        <f t="shared" si="119"/>
        <v>0</v>
      </c>
      <c r="CZ95" s="66">
        <f t="shared" si="120"/>
        <v>0</v>
      </c>
      <c r="DA95" s="66">
        <f t="shared" si="120"/>
        <v>0</v>
      </c>
      <c r="DB95" s="66">
        <f t="shared" si="120"/>
        <v>0</v>
      </c>
      <c r="DC95" s="66">
        <f t="shared" si="121"/>
        <v>0</v>
      </c>
      <c r="DD95" s="66">
        <f t="shared" si="121"/>
        <v>0</v>
      </c>
      <c r="DE95" s="66">
        <f t="shared" si="121"/>
        <v>0</v>
      </c>
      <c r="DF95" s="66">
        <f t="shared" si="122"/>
        <v>0</v>
      </c>
      <c r="DG95" s="66">
        <f t="shared" si="122"/>
        <v>0</v>
      </c>
      <c r="DH95" s="66">
        <f t="shared" si="122"/>
        <v>10694589</v>
      </c>
      <c r="DI95" s="66"/>
      <c r="DJ95" s="66">
        <f t="shared" si="123"/>
        <v>0</v>
      </c>
      <c r="DK95" s="66">
        <f t="shared" si="123"/>
        <v>0</v>
      </c>
      <c r="DL95" s="66">
        <f t="shared" si="123"/>
        <v>0</v>
      </c>
    </row>
    <row r="96" spans="1:116" ht="30" x14ac:dyDescent="0.25">
      <c r="A96" s="214"/>
      <c r="B96" s="216"/>
      <c r="C96" s="70" t="s">
        <v>105</v>
      </c>
      <c r="D96" s="69" t="s">
        <v>104</v>
      </c>
      <c r="E96" s="82">
        <v>301</v>
      </c>
      <c r="F96" s="67" t="s">
        <v>103</v>
      </c>
      <c r="G96" s="66">
        <f t="shared" si="105"/>
        <v>51000000</v>
      </c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>
        <v>25000000</v>
      </c>
      <c r="X96" s="66"/>
      <c r="Y96" s="66"/>
      <c r="Z96" s="66"/>
      <c r="AA96" s="66">
        <f>25000000+1000000</f>
        <v>26000000</v>
      </c>
      <c r="AC96" s="22">
        <f t="shared" si="106"/>
        <v>0.14127180392156863</v>
      </c>
      <c r="AD96" s="66">
        <f t="shared" si="107"/>
        <v>7204862</v>
      </c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>
        <f>+'[1]MAYO 2016'!$AG$407</f>
        <v>7204862</v>
      </c>
      <c r="AY96" s="22">
        <f t="shared" si="108"/>
        <v>0.85872819607843143</v>
      </c>
      <c r="AZ96" s="66">
        <f t="shared" si="109"/>
        <v>43795138</v>
      </c>
      <c r="BA96" s="66">
        <f t="shared" si="110"/>
        <v>0</v>
      </c>
      <c r="BB96" s="66">
        <f t="shared" si="111"/>
        <v>0</v>
      </c>
      <c r="BC96" s="66">
        <f t="shared" si="111"/>
        <v>0</v>
      </c>
      <c r="BD96" s="66">
        <f t="shared" si="111"/>
        <v>0</v>
      </c>
      <c r="BE96" s="66">
        <f t="shared" si="112"/>
        <v>0</v>
      </c>
      <c r="BF96" s="66">
        <f t="shared" si="112"/>
        <v>0</v>
      </c>
      <c r="BG96" s="66">
        <f t="shared" si="112"/>
        <v>0</v>
      </c>
      <c r="BH96" s="66">
        <f t="shared" si="112"/>
        <v>0</v>
      </c>
      <c r="BI96" s="66">
        <f t="shared" si="112"/>
        <v>0</v>
      </c>
      <c r="BJ96" s="66">
        <f t="shared" si="112"/>
        <v>0</v>
      </c>
      <c r="BK96" s="66">
        <f t="shared" si="112"/>
        <v>0</v>
      </c>
      <c r="BL96" s="66">
        <f t="shared" si="112"/>
        <v>0</v>
      </c>
      <c r="BM96" s="66">
        <f t="shared" si="112"/>
        <v>0</v>
      </c>
      <c r="BN96" s="66">
        <f t="shared" si="112"/>
        <v>0</v>
      </c>
      <c r="BO96" s="66">
        <f t="shared" si="112"/>
        <v>0</v>
      </c>
      <c r="BP96" s="66">
        <f t="shared" si="112"/>
        <v>25000000</v>
      </c>
      <c r="BQ96" s="66"/>
      <c r="BR96" s="66"/>
      <c r="BS96" s="66">
        <f t="shared" si="113"/>
        <v>0</v>
      </c>
      <c r="BT96" s="66">
        <f t="shared" si="114"/>
        <v>18795138</v>
      </c>
      <c r="BU96" s="22">
        <f t="shared" si="115"/>
        <v>0.1411541568627451</v>
      </c>
      <c r="BV96" s="66">
        <f t="shared" si="116"/>
        <v>7198862</v>
      </c>
      <c r="BW96" s="66"/>
      <c r="BX96" s="66"/>
      <c r="BY96" s="66"/>
      <c r="BZ96" s="66"/>
      <c r="CA96" s="66"/>
      <c r="CB96" s="66"/>
      <c r="CC96" s="66"/>
      <c r="CD96" s="66"/>
      <c r="CE96" s="66"/>
      <c r="CF96" s="66"/>
      <c r="CG96" s="66"/>
      <c r="CH96" s="66"/>
      <c r="CI96" s="66"/>
      <c r="CJ96" s="66"/>
      <c r="CK96" s="66"/>
      <c r="CL96" s="66"/>
      <c r="CM96" s="66"/>
      <c r="CN96" s="66"/>
      <c r="CO96" s="66"/>
      <c r="CP96" s="66">
        <f>+'[1]MAYO 2016'!$H$405</f>
        <v>7198862</v>
      </c>
      <c r="CQ96" s="22">
        <f t="shared" si="117"/>
        <v>0.85884584313725487</v>
      </c>
      <c r="CR96" s="66">
        <f t="shared" si="118"/>
        <v>43801138</v>
      </c>
      <c r="CS96" s="66">
        <f t="shared" si="119"/>
        <v>0</v>
      </c>
      <c r="CT96" s="66">
        <f t="shared" si="119"/>
        <v>0</v>
      </c>
      <c r="CU96" s="66">
        <f t="shared" si="119"/>
        <v>0</v>
      </c>
      <c r="CV96" s="66">
        <f t="shared" si="119"/>
        <v>0</v>
      </c>
      <c r="CW96" s="66">
        <f t="shared" si="119"/>
        <v>0</v>
      </c>
      <c r="CX96" s="66">
        <f t="shared" si="119"/>
        <v>0</v>
      </c>
      <c r="CY96" s="66">
        <f t="shared" si="119"/>
        <v>0</v>
      </c>
      <c r="CZ96" s="66">
        <f t="shared" si="120"/>
        <v>0</v>
      </c>
      <c r="DA96" s="66">
        <f t="shared" si="120"/>
        <v>0</v>
      </c>
      <c r="DB96" s="66">
        <f t="shared" si="120"/>
        <v>0</v>
      </c>
      <c r="DC96" s="66">
        <f t="shared" si="121"/>
        <v>0</v>
      </c>
      <c r="DD96" s="66">
        <f t="shared" si="121"/>
        <v>0</v>
      </c>
      <c r="DE96" s="66">
        <f t="shared" si="121"/>
        <v>0</v>
      </c>
      <c r="DF96" s="66">
        <f t="shared" si="122"/>
        <v>0</v>
      </c>
      <c r="DG96" s="66">
        <f t="shared" si="122"/>
        <v>0</v>
      </c>
      <c r="DH96" s="66">
        <f t="shared" si="122"/>
        <v>25000000</v>
      </c>
      <c r="DI96" s="66"/>
      <c r="DJ96" s="66">
        <f t="shared" si="123"/>
        <v>0</v>
      </c>
      <c r="DK96" s="66">
        <f t="shared" si="123"/>
        <v>0</v>
      </c>
      <c r="DL96" s="66">
        <f t="shared" si="123"/>
        <v>18801138</v>
      </c>
    </row>
    <row r="97" spans="1:117" ht="30" x14ac:dyDescent="0.25">
      <c r="A97" s="214"/>
      <c r="B97" s="216"/>
      <c r="C97" s="70" t="s">
        <v>102</v>
      </c>
      <c r="D97" s="69" t="s">
        <v>101</v>
      </c>
      <c r="E97" s="82">
        <v>301</v>
      </c>
      <c r="F97" s="67" t="s">
        <v>70</v>
      </c>
      <c r="G97" s="66">
        <f t="shared" si="105"/>
        <v>34000000</v>
      </c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>
        <v>34000000</v>
      </c>
      <c r="X97" s="66"/>
      <c r="Y97" s="66"/>
      <c r="Z97" s="66"/>
      <c r="AA97" s="66"/>
      <c r="AC97" s="22">
        <f t="shared" si="106"/>
        <v>0.99863861764705886</v>
      </c>
      <c r="AD97" s="66">
        <f t="shared" si="107"/>
        <v>33953713</v>
      </c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>
        <f>+'[3]ABRIL 2016'!$Z$347</f>
        <v>33953713</v>
      </c>
      <c r="AU97" s="66"/>
      <c r="AV97" s="66"/>
      <c r="AW97" s="66"/>
      <c r="AX97" s="66"/>
      <c r="AY97" s="22">
        <f t="shared" si="108"/>
        <v>1.3613823529411428E-3</v>
      </c>
      <c r="AZ97" s="66">
        <f t="shared" si="109"/>
        <v>46287</v>
      </c>
      <c r="BA97" s="66">
        <f t="shared" si="110"/>
        <v>0</v>
      </c>
      <c r="BB97" s="66">
        <f t="shared" si="111"/>
        <v>0</v>
      </c>
      <c r="BC97" s="66">
        <f t="shared" si="111"/>
        <v>0</v>
      </c>
      <c r="BD97" s="66">
        <f t="shared" si="111"/>
        <v>0</v>
      </c>
      <c r="BE97" s="66">
        <f t="shared" si="112"/>
        <v>0</v>
      </c>
      <c r="BF97" s="66">
        <f t="shared" si="112"/>
        <v>0</v>
      </c>
      <c r="BG97" s="66">
        <f t="shared" si="112"/>
        <v>0</v>
      </c>
      <c r="BH97" s="66">
        <f t="shared" si="112"/>
        <v>0</v>
      </c>
      <c r="BI97" s="66">
        <f t="shared" si="112"/>
        <v>0</v>
      </c>
      <c r="BJ97" s="66">
        <f t="shared" si="112"/>
        <v>0</v>
      </c>
      <c r="BK97" s="66">
        <f t="shared" si="112"/>
        <v>0</v>
      </c>
      <c r="BL97" s="66">
        <f t="shared" si="112"/>
        <v>0</v>
      </c>
      <c r="BM97" s="66">
        <f t="shared" si="112"/>
        <v>0</v>
      </c>
      <c r="BN97" s="66">
        <f t="shared" si="112"/>
        <v>0</v>
      </c>
      <c r="BO97" s="66">
        <f t="shared" si="112"/>
        <v>0</v>
      </c>
      <c r="BP97" s="66">
        <f t="shared" si="112"/>
        <v>46287</v>
      </c>
      <c r="BQ97" s="66"/>
      <c r="BR97" s="66"/>
      <c r="BS97" s="66">
        <f t="shared" si="113"/>
        <v>0</v>
      </c>
      <c r="BT97" s="66">
        <f t="shared" si="114"/>
        <v>0</v>
      </c>
      <c r="BU97" s="22">
        <f t="shared" si="115"/>
        <v>0.99650888235294122</v>
      </c>
      <c r="BV97" s="66">
        <f t="shared" si="116"/>
        <v>33881302</v>
      </c>
      <c r="BW97" s="66"/>
      <c r="BX97" s="66"/>
      <c r="BY97" s="66"/>
      <c r="BZ97" s="66"/>
      <c r="CA97" s="66"/>
      <c r="CB97" s="66"/>
      <c r="CC97" s="66"/>
      <c r="CD97" s="66"/>
      <c r="CE97" s="66"/>
      <c r="CF97" s="66"/>
      <c r="CG97" s="66"/>
      <c r="CH97" s="66"/>
      <c r="CI97" s="66"/>
      <c r="CJ97" s="66"/>
      <c r="CK97" s="66"/>
      <c r="CL97" s="66">
        <f>+'[1]MAYO 2016'!$H$416</f>
        <v>33881302</v>
      </c>
      <c r="CM97" s="66"/>
      <c r="CN97" s="66"/>
      <c r="CO97" s="66"/>
      <c r="CP97" s="66"/>
      <c r="CQ97" s="22">
        <f t="shared" si="117"/>
        <v>3.4911176470587835E-3</v>
      </c>
      <c r="CR97" s="66">
        <f t="shared" si="118"/>
        <v>118698</v>
      </c>
      <c r="CS97" s="66">
        <f t="shared" si="119"/>
        <v>0</v>
      </c>
      <c r="CT97" s="66">
        <f t="shared" si="119"/>
        <v>0</v>
      </c>
      <c r="CU97" s="66">
        <f t="shared" si="119"/>
        <v>0</v>
      </c>
      <c r="CV97" s="66">
        <f t="shared" si="119"/>
        <v>0</v>
      </c>
      <c r="CW97" s="66">
        <f t="shared" si="119"/>
        <v>0</v>
      </c>
      <c r="CX97" s="66">
        <f t="shared" si="119"/>
        <v>0</v>
      </c>
      <c r="CY97" s="66">
        <f t="shared" si="119"/>
        <v>0</v>
      </c>
      <c r="CZ97" s="66">
        <f t="shared" si="120"/>
        <v>0</v>
      </c>
      <c r="DA97" s="66">
        <f t="shared" si="120"/>
        <v>0</v>
      </c>
      <c r="DB97" s="66">
        <f t="shared" si="120"/>
        <v>0</v>
      </c>
      <c r="DC97" s="66">
        <f t="shared" si="121"/>
        <v>0</v>
      </c>
      <c r="DD97" s="66">
        <f t="shared" si="121"/>
        <v>0</v>
      </c>
      <c r="DE97" s="66">
        <f t="shared" si="121"/>
        <v>0</v>
      </c>
      <c r="DF97" s="66">
        <f t="shared" si="122"/>
        <v>0</v>
      </c>
      <c r="DG97" s="66">
        <f t="shared" si="122"/>
        <v>0</v>
      </c>
      <c r="DH97" s="66">
        <f t="shared" si="122"/>
        <v>118698</v>
      </c>
      <c r="DI97" s="66"/>
      <c r="DJ97" s="66">
        <f t="shared" si="123"/>
        <v>0</v>
      </c>
      <c r="DK97" s="66">
        <f t="shared" si="123"/>
        <v>0</v>
      </c>
      <c r="DL97" s="66">
        <f t="shared" si="123"/>
        <v>0</v>
      </c>
    </row>
    <row r="98" spans="1:117" ht="27.75" customHeight="1" x14ac:dyDescent="0.25">
      <c r="A98" s="214"/>
      <c r="B98" s="216"/>
      <c r="C98" s="70" t="s">
        <v>100</v>
      </c>
      <c r="D98" s="69" t="s">
        <v>99</v>
      </c>
      <c r="E98" s="82">
        <v>301</v>
      </c>
      <c r="F98" s="67" t="s">
        <v>98</v>
      </c>
      <c r="G98" s="66">
        <f t="shared" si="105"/>
        <v>60000000</v>
      </c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>
        <v>60000000</v>
      </c>
      <c r="X98" s="66"/>
      <c r="Y98" s="66"/>
      <c r="Z98" s="66"/>
      <c r="AA98" s="66"/>
      <c r="AC98" s="22">
        <f t="shared" si="106"/>
        <v>1</v>
      </c>
      <c r="AD98" s="66">
        <f t="shared" si="107"/>
        <v>60000000</v>
      </c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>
        <f>+'[4]ENERO 2016'!$Z$180</f>
        <v>60000000</v>
      </c>
      <c r="AU98" s="66"/>
      <c r="AV98" s="66"/>
      <c r="AW98" s="66"/>
      <c r="AX98" s="66"/>
      <c r="AY98" s="22">
        <f t="shared" si="108"/>
        <v>0</v>
      </c>
      <c r="AZ98" s="66">
        <f t="shared" si="109"/>
        <v>0</v>
      </c>
      <c r="BA98" s="66">
        <f t="shared" si="110"/>
        <v>0</v>
      </c>
      <c r="BB98" s="66">
        <f t="shared" si="111"/>
        <v>0</v>
      </c>
      <c r="BC98" s="66">
        <f t="shared" si="111"/>
        <v>0</v>
      </c>
      <c r="BD98" s="66">
        <f t="shared" si="111"/>
        <v>0</v>
      </c>
      <c r="BE98" s="66">
        <f t="shared" si="112"/>
        <v>0</v>
      </c>
      <c r="BF98" s="66">
        <f t="shared" si="112"/>
        <v>0</v>
      </c>
      <c r="BG98" s="66">
        <f t="shared" si="112"/>
        <v>0</v>
      </c>
      <c r="BH98" s="66">
        <f t="shared" si="112"/>
        <v>0</v>
      </c>
      <c r="BI98" s="66">
        <f t="shared" si="112"/>
        <v>0</v>
      </c>
      <c r="BJ98" s="66">
        <f t="shared" si="112"/>
        <v>0</v>
      </c>
      <c r="BK98" s="66">
        <f t="shared" si="112"/>
        <v>0</v>
      </c>
      <c r="BL98" s="66">
        <f t="shared" si="112"/>
        <v>0</v>
      </c>
      <c r="BM98" s="66">
        <f t="shared" si="112"/>
        <v>0</v>
      </c>
      <c r="BN98" s="66">
        <f t="shared" si="112"/>
        <v>0</v>
      </c>
      <c r="BO98" s="66">
        <f t="shared" si="112"/>
        <v>0</v>
      </c>
      <c r="BP98" s="66">
        <f t="shared" si="112"/>
        <v>0</v>
      </c>
      <c r="BQ98" s="66"/>
      <c r="BR98" s="66"/>
      <c r="BS98" s="66">
        <f t="shared" si="113"/>
        <v>0</v>
      </c>
      <c r="BT98" s="66">
        <f t="shared" si="114"/>
        <v>0</v>
      </c>
      <c r="BU98" s="22">
        <f t="shared" si="115"/>
        <v>0.76020776666666667</v>
      </c>
      <c r="BV98" s="66">
        <f t="shared" si="116"/>
        <v>45612466</v>
      </c>
      <c r="BW98" s="66"/>
      <c r="BX98" s="66"/>
      <c r="BY98" s="66"/>
      <c r="BZ98" s="66"/>
      <c r="CA98" s="66"/>
      <c r="CB98" s="66"/>
      <c r="CC98" s="66"/>
      <c r="CD98" s="66"/>
      <c r="CE98" s="66"/>
      <c r="CF98" s="66"/>
      <c r="CG98" s="66"/>
      <c r="CH98" s="66"/>
      <c r="CI98" s="66"/>
      <c r="CJ98" s="66"/>
      <c r="CK98" s="66"/>
      <c r="CL98" s="66">
        <f>+'[1]MAYO 2016'!$H$432</f>
        <v>45612466</v>
      </c>
      <c r="CM98" s="66"/>
      <c r="CN98" s="66"/>
      <c r="CO98" s="66"/>
      <c r="CP98" s="66"/>
      <c r="CQ98" s="22">
        <f t="shared" si="117"/>
        <v>0.23979223333333333</v>
      </c>
      <c r="CR98" s="66">
        <f t="shared" si="118"/>
        <v>14387534</v>
      </c>
      <c r="CS98" s="66">
        <f t="shared" si="119"/>
        <v>0</v>
      </c>
      <c r="CT98" s="66">
        <f t="shared" si="119"/>
        <v>0</v>
      </c>
      <c r="CU98" s="66">
        <f t="shared" si="119"/>
        <v>0</v>
      </c>
      <c r="CV98" s="66">
        <f t="shared" si="119"/>
        <v>0</v>
      </c>
      <c r="CW98" s="66">
        <f t="shared" si="119"/>
        <v>0</v>
      </c>
      <c r="CX98" s="66">
        <f t="shared" si="119"/>
        <v>0</v>
      </c>
      <c r="CY98" s="66">
        <f t="shared" si="119"/>
        <v>0</v>
      </c>
      <c r="CZ98" s="66">
        <f t="shared" si="120"/>
        <v>0</v>
      </c>
      <c r="DA98" s="66">
        <f t="shared" si="120"/>
        <v>0</v>
      </c>
      <c r="DB98" s="66">
        <f t="shared" si="120"/>
        <v>0</v>
      </c>
      <c r="DC98" s="66">
        <f t="shared" si="121"/>
        <v>0</v>
      </c>
      <c r="DD98" s="66">
        <f t="shared" si="121"/>
        <v>0</v>
      </c>
      <c r="DE98" s="66">
        <f t="shared" si="121"/>
        <v>0</v>
      </c>
      <c r="DF98" s="66">
        <f t="shared" si="122"/>
        <v>0</v>
      </c>
      <c r="DG98" s="66">
        <f t="shared" si="122"/>
        <v>0</v>
      </c>
      <c r="DH98" s="66">
        <f t="shared" si="122"/>
        <v>14387534</v>
      </c>
      <c r="DI98" s="66"/>
      <c r="DJ98" s="66">
        <f t="shared" si="123"/>
        <v>0</v>
      </c>
      <c r="DK98" s="66">
        <f t="shared" si="123"/>
        <v>0</v>
      </c>
      <c r="DL98" s="66">
        <f t="shared" si="123"/>
        <v>0</v>
      </c>
    </row>
    <row r="99" spans="1:117" ht="21" customHeight="1" x14ac:dyDescent="0.25">
      <c r="A99" s="214"/>
      <c r="B99" s="216"/>
      <c r="C99" s="70" t="s">
        <v>97</v>
      </c>
      <c r="D99" s="69" t="s">
        <v>96</v>
      </c>
      <c r="E99" s="82">
        <v>301</v>
      </c>
      <c r="F99" s="67" t="s">
        <v>95</v>
      </c>
      <c r="G99" s="66">
        <f t="shared" si="105"/>
        <v>20000000</v>
      </c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>
        <v>20000000</v>
      </c>
      <c r="X99" s="66"/>
      <c r="Y99" s="66"/>
      <c r="Z99" s="66"/>
      <c r="AA99" s="66"/>
      <c r="AC99" s="22">
        <f t="shared" si="106"/>
        <v>0</v>
      </c>
      <c r="AD99" s="66">
        <f t="shared" si="107"/>
        <v>0</v>
      </c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22">
        <f t="shared" si="108"/>
        <v>1</v>
      </c>
      <c r="AZ99" s="66">
        <f t="shared" si="109"/>
        <v>20000000</v>
      </c>
      <c r="BA99" s="66">
        <f t="shared" si="110"/>
        <v>0</v>
      </c>
      <c r="BB99" s="66">
        <f t="shared" si="111"/>
        <v>0</v>
      </c>
      <c r="BC99" s="66">
        <f t="shared" si="111"/>
        <v>0</v>
      </c>
      <c r="BD99" s="66">
        <f t="shared" si="111"/>
        <v>0</v>
      </c>
      <c r="BE99" s="66">
        <f t="shared" si="112"/>
        <v>0</v>
      </c>
      <c r="BF99" s="66">
        <f t="shared" si="112"/>
        <v>0</v>
      </c>
      <c r="BG99" s="66">
        <f t="shared" si="112"/>
        <v>0</v>
      </c>
      <c r="BH99" s="66">
        <f t="shared" si="112"/>
        <v>0</v>
      </c>
      <c r="BI99" s="66">
        <f t="shared" si="112"/>
        <v>0</v>
      </c>
      <c r="BJ99" s="66">
        <f t="shared" si="112"/>
        <v>0</v>
      </c>
      <c r="BK99" s="66">
        <f t="shared" si="112"/>
        <v>0</v>
      </c>
      <c r="BL99" s="66">
        <f t="shared" si="112"/>
        <v>0</v>
      </c>
      <c r="BM99" s="66">
        <f t="shared" si="112"/>
        <v>0</v>
      </c>
      <c r="BN99" s="66">
        <f t="shared" si="112"/>
        <v>0</v>
      </c>
      <c r="BO99" s="66">
        <f t="shared" si="112"/>
        <v>0</v>
      </c>
      <c r="BP99" s="66">
        <f t="shared" si="112"/>
        <v>20000000</v>
      </c>
      <c r="BQ99" s="66"/>
      <c r="BR99" s="66"/>
      <c r="BS99" s="66">
        <f t="shared" si="113"/>
        <v>0</v>
      </c>
      <c r="BT99" s="66">
        <f t="shared" si="114"/>
        <v>0</v>
      </c>
      <c r="BU99" s="22">
        <f t="shared" si="115"/>
        <v>0</v>
      </c>
      <c r="BV99" s="66">
        <f t="shared" si="116"/>
        <v>0</v>
      </c>
      <c r="BW99" s="66"/>
      <c r="BX99" s="66"/>
      <c r="BY99" s="66"/>
      <c r="BZ99" s="66"/>
      <c r="CA99" s="66"/>
      <c r="CB99" s="66"/>
      <c r="CC99" s="66"/>
      <c r="CD99" s="66"/>
      <c r="CE99" s="66"/>
      <c r="CF99" s="66"/>
      <c r="CG99" s="66"/>
      <c r="CH99" s="66"/>
      <c r="CI99" s="66"/>
      <c r="CJ99" s="66"/>
      <c r="CK99" s="66"/>
      <c r="CL99" s="66"/>
      <c r="CM99" s="66"/>
      <c r="CN99" s="66"/>
      <c r="CO99" s="66"/>
      <c r="CP99" s="66"/>
      <c r="CQ99" s="22">
        <f t="shared" si="117"/>
        <v>1</v>
      </c>
      <c r="CR99" s="66">
        <f t="shared" si="118"/>
        <v>20000000</v>
      </c>
      <c r="CS99" s="66">
        <f t="shared" si="119"/>
        <v>0</v>
      </c>
      <c r="CT99" s="66">
        <f t="shared" si="119"/>
        <v>0</v>
      </c>
      <c r="CU99" s="66">
        <f t="shared" si="119"/>
        <v>0</v>
      </c>
      <c r="CV99" s="66">
        <f t="shared" si="119"/>
        <v>0</v>
      </c>
      <c r="CW99" s="66">
        <f t="shared" si="119"/>
        <v>0</v>
      </c>
      <c r="CX99" s="66">
        <f t="shared" si="119"/>
        <v>0</v>
      </c>
      <c r="CY99" s="66">
        <f t="shared" si="119"/>
        <v>0</v>
      </c>
      <c r="CZ99" s="66">
        <f t="shared" si="119"/>
        <v>0</v>
      </c>
      <c r="DA99" s="66">
        <f t="shared" si="119"/>
        <v>0</v>
      </c>
      <c r="DB99" s="66">
        <f t="shared" si="119"/>
        <v>0</v>
      </c>
      <c r="DC99" s="66">
        <f t="shared" si="121"/>
        <v>0</v>
      </c>
      <c r="DD99" s="66">
        <f t="shared" si="121"/>
        <v>0</v>
      </c>
      <c r="DE99" s="66">
        <f t="shared" si="121"/>
        <v>0</v>
      </c>
      <c r="DF99" s="66">
        <f t="shared" si="122"/>
        <v>0</v>
      </c>
      <c r="DG99" s="66">
        <f t="shared" si="122"/>
        <v>0</v>
      </c>
      <c r="DH99" s="66">
        <f t="shared" si="122"/>
        <v>20000000</v>
      </c>
      <c r="DI99" s="66"/>
      <c r="DJ99" s="66">
        <f t="shared" si="123"/>
        <v>0</v>
      </c>
      <c r="DK99" s="66">
        <f t="shared" si="123"/>
        <v>0</v>
      </c>
      <c r="DL99" s="66">
        <f t="shared" si="123"/>
        <v>0</v>
      </c>
    </row>
    <row r="100" spans="1:117" ht="30" x14ac:dyDescent="0.25">
      <c r="A100" s="214"/>
      <c r="B100" s="217"/>
      <c r="C100" s="70" t="s">
        <v>94</v>
      </c>
      <c r="D100" s="69" t="s">
        <v>93</v>
      </c>
      <c r="E100" s="82">
        <v>301</v>
      </c>
      <c r="F100" s="67" t="s">
        <v>70</v>
      </c>
      <c r="G100" s="66">
        <f t="shared" si="105"/>
        <v>26000000</v>
      </c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>
        <v>26000000</v>
      </c>
      <c r="X100" s="66"/>
      <c r="Y100" s="66"/>
      <c r="Z100" s="66"/>
      <c r="AA100" s="66"/>
      <c r="AC100" s="22">
        <f t="shared" si="106"/>
        <v>1</v>
      </c>
      <c r="AD100" s="66">
        <f t="shared" si="107"/>
        <v>26000000</v>
      </c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6"/>
      <c r="AR100" s="66"/>
      <c r="AS100" s="66"/>
      <c r="AT100" s="66">
        <f>+'[4]ENERO 2016'!$Z$190</f>
        <v>26000000</v>
      </c>
      <c r="AU100" s="66"/>
      <c r="AV100" s="66"/>
      <c r="AW100" s="66"/>
      <c r="AX100" s="66"/>
      <c r="AY100" s="22">
        <f t="shared" si="108"/>
        <v>0</v>
      </c>
      <c r="AZ100" s="66">
        <f t="shared" si="109"/>
        <v>0</v>
      </c>
      <c r="BA100" s="66">
        <f t="shared" si="110"/>
        <v>0</v>
      </c>
      <c r="BB100" s="66">
        <f t="shared" si="111"/>
        <v>0</v>
      </c>
      <c r="BC100" s="66">
        <f t="shared" si="111"/>
        <v>0</v>
      </c>
      <c r="BD100" s="66">
        <f t="shared" si="111"/>
        <v>0</v>
      </c>
      <c r="BE100" s="66">
        <f t="shared" si="111"/>
        <v>0</v>
      </c>
      <c r="BF100" s="66">
        <f t="shared" si="111"/>
        <v>0</v>
      </c>
      <c r="BG100" s="66">
        <f t="shared" si="111"/>
        <v>0</v>
      </c>
      <c r="BH100" s="66">
        <f t="shared" si="111"/>
        <v>0</v>
      </c>
      <c r="BI100" s="66">
        <f t="shared" si="111"/>
        <v>0</v>
      </c>
      <c r="BJ100" s="66">
        <f t="shared" si="111"/>
        <v>0</v>
      </c>
      <c r="BK100" s="66">
        <f t="shared" si="111"/>
        <v>0</v>
      </c>
      <c r="BL100" s="66">
        <f t="shared" si="111"/>
        <v>0</v>
      </c>
      <c r="BM100" s="66">
        <f t="shared" si="111"/>
        <v>0</v>
      </c>
      <c r="BN100" s="66">
        <f t="shared" si="111"/>
        <v>0</v>
      </c>
      <c r="BO100" s="66">
        <f t="shared" si="111"/>
        <v>0</v>
      </c>
      <c r="BP100" s="66">
        <f t="shared" si="111"/>
        <v>0</v>
      </c>
      <c r="BQ100" s="66"/>
      <c r="BR100" s="66">
        <f>Y100-AV100</f>
        <v>0</v>
      </c>
      <c r="BS100" s="66">
        <f t="shared" si="113"/>
        <v>0</v>
      </c>
      <c r="BT100" s="66">
        <f>AA100-AX100</f>
        <v>0</v>
      </c>
      <c r="BU100" s="22">
        <f t="shared" si="115"/>
        <v>0.35760576923076925</v>
      </c>
      <c r="BV100" s="66">
        <f t="shared" si="116"/>
        <v>9297750</v>
      </c>
      <c r="BW100" s="66"/>
      <c r="BX100" s="66"/>
      <c r="BY100" s="66"/>
      <c r="BZ100" s="66"/>
      <c r="CA100" s="66"/>
      <c r="CB100" s="66"/>
      <c r="CC100" s="66"/>
      <c r="CD100" s="66"/>
      <c r="CE100" s="66"/>
      <c r="CF100" s="66"/>
      <c r="CG100" s="66"/>
      <c r="CH100" s="66"/>
      <c r="CI100" s="66"/>
      <c r="CJ100" s="66"/>
      <c r="CK100" s="66"/>
      <c r="CL100" s="66">
        <f>+'[1]MAYO 2016'!$H$457</f>
        <v>9297750</v>
      </c>
      <c r="CM100" s="66"/>
      <c r="CN100" s="66"/>
      <c r="CO100" s="66"/>
      <c r="CP100" s="66"/>
      <c r="CQ100" s="22">
        <f t="shared" si="117"/>
        <v>0.64239423076923075</v>
      </c>
      <c r="CR100" s="66">
        <f t="shared" si="118"/>
        <v>16702250</v>
      </c>
      <c r="CS100" s="66">
        <f t="shared" si="119"/>
        <v>0</v>
      </c>
      <c r="CT100" s="66">
        <f t="shared" si="119"/>
        <v>0</v>
      </c>
      <c r="CU100" s="66">
        <f t="shared" si="119"/>
        <v>0</v>
      </c>
      <c r="CV100" s="66">
        <f t="shared" si="119"/>
        <v>0</v>
      </c>
      <c r="CW100" s="66">
        <f t="shared" si="119"/>
        <v>0</v>
      </c>
      <c r="CX100" s="66">
        <f t="shared" si="119"/>
        <v>0</v>
      </c>
      <c r="CY100" s="66">
        <f t="shared" si="119"/>
        <v>0</v>
      </c>
      <c r="CZ100" s="66">
        <f t="shared" si="119"/>
        <v>0</v>
      </c>
      <c r="DA100" s="66">
        <f t="shared" si="119"/>
        <v>0</v>
      </c>
      <c r="DB100" s="66">
        <f t="shared" si="119"/>
        <v>0</v>
      </c>
      <c r="DC100" s="66">
        <f t="shared" si="121"/>
        <v>0</v>
      </c>
      <c r="DD100" s="66">
        <f t="shared" si="121"/>
        <v>0</v>
      </c>
      <c r="DE100" s="66">
        <f t="shared" si="121"/>
        <v>0</v>
      </c>
      <c r="DF100" s="66">
        <f>U100-CJ100</f>
        <v>0</v>
      </c>
      <c r="DG100" s="66">
        <f>V100-CK100</f>
        <v>0</v>
      </c>
      <c r="DH100" s="66">
        <f>W100-CL100</f>
        <v>16702250</v>
      </c>
      <c r="DI100" s="66"/>
      <c r="DJ100" s="66">
        <f>Y100-CN100</f>
        <v>0</v>
      </c>
      <c r="DK100" s="66">
        <f>Z100-CO100</f>
        <v>0</v>
      </c>
      <c r="DL100" s="66">
        <f>AA100-CP100</f>
        <v>0</v>
      </c>
    </row>
    <row r="101" spans="1:117" ht="33" customHeight="1" x14ac:dyDescent="0.25">
      <c r="A101" s="214"/>
      <c r="B101" s="85" t="s">
        <v>92</v>
      </c>
      <c r="C101" s="84" t="s">
        <v>91</v>
      </c>
      <c r="D101" s="69" t="s">
        <v>90</v>
      </c>
      <c r="E101" s="109">
        <v>301</v>
      </c>
      <c r="F101" s="67" t="s">
        <v>89</v>
      </c>
      <c r="G101" s="66">
        <f t="shared" si="105"/>
        <v>323000000</v>
      </c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>
        <v>322000000</v>
      </c>
      <c r="X101" s="66"/>
      <c r="Y101" s="66"/>
      <c r="Z101" s="66"/>
      <c r="AA101" s="66">
        <f>1000000</f>
        <v>1000000</v>
      </c>
      <c r="AC101" s="22">
        <f t="shared" si="106"/>
        <v>0.70040982352941172</v>
      </c>
      <c r="AD101" s="66">
        <f t="shared" si="107"/>
        <v>226232373</v>
      </c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66"/>
      <c r="AS101" s="66"/>
      <c r="AT101" s="66">
        <f>+'[1]MAYO 2016'!$Z$467</f>
        <v>226232373</v>
      </c>
      <c r="AU101" s="66"/>
      <c r="AV101" s="66"/>
      <c r="AW101" s="66"/>
      <c r="AX101" s="66"/>
      <c r="AY101" s="22">
        <f t="shared" si="108"/>
        <v>0.29959017647058828</v>
      </c>
      <c r="AZ101" s="66">
        <f t="shared" si="109"/>
        <v>96767627</v>
      </c>
      <c r="BA101" s="66">
        <f t="shared" si="110"/>
        <v>0</v>
      </c>
      <c r="BB101" s="66">
        <f t="shared" si="111"/>
        <v>0</v>
      </c>
      <c r="BC101" s="66">
        <f t="shared" si="111"/>
        <v>0</v>
      </c>
      <c r="BD101" s="66">
        <f t="shared" si="111"/>
        <v>0</v>
      </c>
      <c r="BE101" s="66">
        <f t="shared" ref="BE101:BP107" si="124">+L101-AI101</f>
        <v>0</v>
      </c>
      <c r="BF101" s="66">
        <f t="shared" si="124"/>
        <v>0</v>
      </c>
      <c r="BG101" s="66">
        <f t="shared" si="124"/>
        <v>0</v>
      </c>
      <c r="BH101" s="66">
        <f t="shared" si="124"/>
        <v>0</v>
      </c>
      <c r="BI101" s="66">
        <f t="shared" si="124"/>
        <v>0</v>
      </c>
      <c r="BJ101" s="66">
        <f t="shared" si="124"/>
        <v>0</v>
      </c>
      <c r="BK101" s="66">
        <f t="shared" si="124"/>
        <v>0</v>
      </c>
      <c r="BL101" s="66">
        <f t="shared" si="124"/>
        <v>0</v>
      </c>
      <c r="BM101" s="66">
        <f t="shared" si="124"/>
        <v>0</v>
      </c>
      <c r="BN101" s="66">
        <f t="shared" si="124"/>
        <v>0</v>
      </c>
      <c r="BO101" s="66">
        <f t="shared" si="124"/>
        <v>0</v>
      </c>
      <c r="BP101" s="66">
        <f t="shared" si="124"/>
        <v>95767627</v>
      </c>
      <c r="BQ101" s="66"/>
      <c r="BR101" s="66"/>
      <c r="BS101" s="66">
        <f t="shared" si="113"/>
        <v>0</v>
      </c>
      <c r="BT101" s="66">
        <f t="shared" ref="BT101:BT107" si="125">+AA101-AX101</f>
        <v>1000000</v>
      </c>
      <c r="BU101" s="22">
        <f t="shared" si="115"/>
        <v>0.67817504334365331</v>
      </c>
      <c r="BV101" s="66">
        <f t="shared" si="116"/>
        <v>219050539</v>
      </c>
      <c r="BW101" s="66"/>
      <c r="BX101" s="66"/>
      <c r="BY101" s="66"/>
      <c r="BZ101" s="66"/>
      <c r="CA101" s="66"/>
      <c r="CB101" s="66"/>
      <c r="CC101" s="66"/>
      <c r="CD101" s="66"/>
      <c r="CE101" s="66"/>
      <c r="CF101" s="66"/>
      <c r="CG101" s="66"/>
      <c r="CH101" s="66"/>
      <c r="CI101" s="66"/>
      <c r="CJ101" s="66"/>
      <c r="CK101" s="66"/>
      <c r="CL101" s="66">
        <f>+'[1]MAYO 2016'!$H$465</f>
        <v>219050539</v>
      </c>
      <c r="CM101" s="66"/>
      <c r="CN101" s="66"/>
      <c r="CO101" s="66"/>
      <c r="CP101" s="66"/>
      <c r="CQ101" s="22">
        <f t="shared" si="117"/>
        <v>0.32182495665634669</v>
      </c>
      <c r="CR101" s="66">
        <f t="shared" si="118"/>
        <v>103949461</v>
      </c>
      <c r="CS101" s="66">
        <f t="shared" si="119"/>
        <v>0</v>
      </c>
      <c r="CT101" s="66">
        <f t="shared" si="119"/>
        <v>0</v>
      </c>
      <c r="CU101" s="66">
        <f t="shared" si="119"/>
        <v>0</v>
      </c>
      <c r="CV101" s="66">
        <f t="shared" si="119"/>
        <v>0</v>
      </c>
      <c r="CW101" s="66">
        <f t="shared" si="119"/>
        <v>0</v>
      </c>
      <c r="CX101" s="66">
        <f t="shared" si="119"/>
        <v>0</v>
      </c>
      <c r="CY101" s="66">
        <f t="shared" si="119"/>
        <v>0</v>
      </c>
      <c r="CZ101" s="66">
        <f t="shared" ref="CZ101:DA107" si="126">+O101-CD101</f>
        <v>0</v>
      </c>
      <c r="DA101" s="66">
        <f t="shared" si="126"/>
        <v>0</v>
      </c>
      <c r="DB101" s="66">
        <f t="shared" si="119"/>
        <v>0</v>
      </c>
      <c r="DC101" s="66">
        <f t="shared" si="121"/>
        <v>0</v>
      </c>
      <c r="DD101" s="66">
        <f t="shared" si="121"/>
        <v>0</v>
      </c>
      <c r="DE101" s="66">
        <f t="shared" si="121"/>
        <v>0</v>
      </c>
      <c r="DF101" s="66">
        <f t="shared" ref="DF101:DH107" si="127">+U101-CJ101</f>
        <v>0</v>
      </c>
      <c r="DG101" s="66">
        <f t="shared" si="127"/>
        <v>0</v>
      </c>
      <c r="DH101" s="66">
        <f t="shared" si="127"/>
        <v>102949461</v>
      </c>
      <c r="DI101" s="66"/>
      <c r="DJ101" s="66">
        <f t="shared" ref="DJ101:DL107" si="128">+Y101-CN101</f>
        <v>0</v>
      </c>
      <c r="DK101" s="66">
        <f t="shared" si="128"/>
        <v>0</v>
      </c>
      <c r="DL101" s="66">
        <f t="shared" si="128"/>
        <v>1000000</v>
      </c>
    </row>
    <row r="102" spans="1:117" ht="48" customHeight="1" x14ac:dyDescent="0.25">
      <c r="A102" s="214"/>
      <c r="B102" s="71" t="s">
        <v>88</v>
      </c>
      <c r="C102" s="70" t="s">
        <v>87</v>
      </c>
      <c r="D102" s="69" t="s">
        <v>86</v>
      </c>
      <c r="E102" s="82">
        <v>301</v>
      </c>
      <c r="F102" s="67" t="s">
        <v>85</v>
      </c>
      <c r="G102" s="66">
        <f t="shared" si="105"/>
        <v>323000000</v>
      </c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>
        <v>316000000</v>
      </c>
      <c r="X102" s="66"/>
      <c r="Y102" s="66"/>
      <c r="Z102" s="66"/>
      <c r="AA102" s="66">
        <f>6000000+1000000</f>
        <v>7000000</v>
      </c>
      <c r="AC102" s="22">
        <f t="shared" si="106"/>
        <v>0.38196411764705884</v>
      </c>
      <c r="AD102" s="66">
        <f t="shared" si="107"/>
        <v>123374410</v>
      </c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>
        <f>+'[1]MAYO 2016'!$Z$501</f>
        <v>119674410</v>
      </c>
      <c r="AU102" s="66"/>
      <c r="AV102" s="66"/>
      <c r="AW102" s="66"/>
      <c r="AX102" s="66">
        <f>+'[1]MAYO 2016'!$AG$501</f>
        <v>3700000</v>
      </c>
      <c r="AY102" s="22">
        <f t="shared" si="108"/>
        <v>0.61803588235294116</v>
      </c>
      <c r="AZ102" s="66">
        <f t="shared" si="109"/>
        <v>199625590</v>
      </c>
      <c r="BA102" s="66">
        <f t="shared" si="110"/>
        <v>0</v>
      </c>
      <c r="BB102" s="66">
        <f t="shared" si="111"/>
        <v>0</v>
      </c>
      <c r="BC102" s="66">
        <f t="shared" si="111"/>
        <v>0</v>
      </c>
      <c r="BD102" s="66">
        <f t="shared" si="111"/>
        <v>0</v>
      </c>
      <c r="BE102" s="66">
        <f t="shared" si="124"/>
        <v>0</v>
      </c>
      <c r="BF102" s="66">
        <f t="shared" si="124"/>
        <v>0</v>
      </c>
      <c r="BG102" s="66">
        <f t="shared" si="124"/>
        <v>0</v>
      </c>
      <c r="BH102" s="66">
        <f t="shared" si="124"/>
        <v>0</v>
      </c>
      <c r="BI102" s="66">
        <f t="shared" si="124"/>
        <v>0</v>
      </c>
      <c r="BJ102" s="66">
        <f t="shared" si="124"/>
        <v>0</v>
      </c>
      <c r="BK102" s="66">
        <f t="shared" si="124"/>
        <v>0</v>
      </c>
      <c r="BL102" s="66">
        <f t="shared" si="124"/>
        <v>0</v>
      </c>
      <c r="BM102" s="66">
        <f t="shared" si="124"/>
        <v>0</v>
      </c>
      <c r="BN102" s="66">
        <f t="shared" si="124"/>
        <v>0</v>
      </c>
      <c r="BO102" s="66">
        <f t="shared" si="124"/>
        <v>0</v>
      </c>
      <c r="BP102" s="66">
        <f t="shared" si="124"/>
        <v>196325590</v>
      </c>
      <c r="BQ102" s="66"/>
      <c r="BR102" s="66"/>
      <c r="BS102" s="66">
        <f t="shared" si="113"/>
        <v>0</v>
      </c>
      <c r="BT102" s="66">
        <f t="shared" si="125"/>
        <v>3300000</v>
      </c>
      <c r="BU102" s="22">
        <f t="shared" si="115"/>
        <v>0.32017000000000001</v>
      </c>
      <c r="BV102" s="66">
        <f t="shared" si="116"/>
        <v>103414910</v>
      </c>
      <c r="BW102" s="66"/>
      <c r="BX102" s="66"/>
      <c r="BY102" s="66"/>
      <c r="BZ102" s="66"/>
      <c r="CA102" s="66"/>
      <c r="CB102" s="66"/>
      <c r="CC102" s="66"/>
      <c r="CD102" s="66"/>
      <c r="CE102" s="66"/>
      <c r="CF102" s="66"/>
      <c r="CG102" s="66"/>
      <c r="CH102" s="66"/>
      <c r="CI102" s="66"/>
      <c r="CJ102" s="66"/>
      <c r="CK102" s="66"/>
      <c r="CL102" s="66">
        <f>+'[1]MAYO 2016'!$H$499-2700000</f>
        <v>100714910</v>
      </c>
      <c r="CM102" s="66"/>
      <c r="CN102" s="66"/>
      <c r="CO102" s="66"/>
      <c r="CP102" s="66">
        <f>+'[3]ABRIL 2016'!$AG$421</f>
        <v>2700000</v>
      </c>
      <c r="CQ102" s="22">
        <f t="shared" si="117"/>
        <v>0.67982999999999993</v>
      </c>
      <c r="CR102" s="66">
        <f t="shared" si="118"/>
        <v>219585090</v>
      </c>
      <c r="CS102" s="66">
        <f t="shared" si="119"/>
        <v>0</v>
      </c>
      <c r="CT102" s="66">
        <f t="shared" si="119"/>
        <v>0</v>
      </c>
      <c r="CU102" s="66">
        <f t="shared" si="119"/>
        <v>0</v>
      </c>
      <c r="CV102" s="66">
        <f t="shared" si="119"/>
        <v>0</v>
      </c>
      <c r="CW102" s="66">
        <f t="shared" si="119"/>
        <v>0</v>
      </c>
      <c r="CX102" s="66">
        <f t="shared" si="119"/>
        <v>0</v>
      </c>
      <c r="CY102" s="66">
        <f t="shared" si="119"/>
        <v>0</v>
      </c>
      <c r="CZ102" s="66">
        <f t="shared" si="126"/>
        <v>0</v>
      </c>
      <c r="DA102" s="66">
        <f t="shared" si="126"/>
        <v>0</v>
      </c>
      <c r="DB102" s="66">
        <f t="shared" si="119"/>
        <v>0</v>
      </c>
      <c r="DC102" s="66">
        <f t="shared" si="121"/>
        <v>0</v>
      </c>
      <c r="DD102" s="66">
        <f t="shared" si="121"/>
        <v>0</v>
      </c>
      <c r="DE102" s="66">
        <f t="shared" si="121"/>
        <v>0</v>
      </c>
      <c r="DF102" s="66">
        <f t="shared" si="127"/>
        <v>0</v>
      </c>
      <c r="DG102" s="66">
        <f t="shared" si="127"/>
        <v>0</v>
      </c>
      <c r="DH102" s="66">
        <f t="shared" si="127"/>
        <v>215285090</v>
      </c>
      <c r="DI102" s="66"/>
      <c r="DJ102" s="66">
        <f t="shared" si="128"/>
        <v>0</v>
      </c>
      <c r="DK102" s="66">
        <f t="shared" si="128"/>
        <v>0</v>
      </c>
      <c r="DL102" s="66">
        <f t="shared" si="128"/>
        <v>4300000</v>
      </c>
    </row>
    <row r="103" spans="1:117" ht="32.25" customHeight="1" x14ac:dyDescent="0.25">
      <c r="A103" s="214"/>
      <c r="B103" s="71" t="s">
        <v>84</v>
      </c>
      <c r="C103" s="70" t="s">
        <v>83</v>
      </c>
      <c r="D103" s="69" t="s">
        <v>82</v>
      </c>
      <c r="E103" s="82">
        <v>301</v>
      </c>
      <c r="F103" s="67" t="s">
        <v>81</v>
      </c>
      <c r="G103" s="66">
        <f t="shared" si="105"/>
        <v>69000000</v>
      </c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>
        <v>67000000</v>
      </c>
      <c r="X103" s="66"/>
      <c r="Y103" s="66"/>
      <c r="Z103" s="66"/>
      <c r="AA103" s="66">
        <v>2000000</v>
      </c>
      <c r="AC103" s="22">
        <f t="shared" si="106"/>
        <v>2.3768115942028985E-2</v>
      </c>
      <c r="AD103" s="66">
        <f t="shared" si="107"/>
        <v>1640000</v>
      </c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>
        <f>+'[1]MAYO 2016'!$AG$536</f>
        <v>1640000</v>
      </c>
      <c r="AY103" s="22">
        <f t="shared" si="108"/>
        <v>0.97623188405797101</v>
      </c>
      <c r="AZ103" s="66">
        <f t="shared" si="109"/>
        <v>67360000</v>
      </c>
      <c r="BA103" s="66">
        <f t="shared" si="110"/>
        <v>0</v>
      </c>
      <c r="BB103" s="66">
        <f t="shared" si="111"/>
        <v>0</v>
      </c>
      <c r="BC103" s="66">
        <f t="shared" si="111"/>
        <v>0</v>
      </c>
      <c r="BD103" s="66">
        <f t="shared" si="111"/>
        <v>0</v>
      </c>
      <c r="BE103" s="66">
        <f t="shared" si="124"/>
        <v>0</v>
      </c>
      <c r="BF103" s="66">
        <f t="shared" si="124"/>
        <v>0</v>
      </c>
      <c r="BG103" s="66">
        <f t="shared" si="124"/>
        <v>0</v>
      </c>
      <c r="BH103" s="66">
        <f t="shared" si="124"/>
        <v>0</v>
      </c>
      <c r="BI103" s="66">
        <f t="shared" si="124"/>
        <v>0</v>
      </c>
      <c r="BJ103" s="66">
        <f t="shared" si="124"/>
        <v>0</v>
      </c>
      <c r="BK103" s="66">
        <f t="shared" si="124"/>
        <v>0</v>
      </c>
      <c r="BL103" s="66">
        <f t="shared" si="124"/>
        <v>0</v>
      </c>
      <c r="BM103" s="66">
        <f t="shared" si="124"/>
        <v>0</v>
      </c>
      <c r="BN103" s="66">
        <f t="shared" si="124"/>
        <v>0</v>
      </c>
      <c r="BO103" s="66">
        <f t="shared" si="124"/>
        <v>0</v>
      </c>
      <c r="BP103" s="66">
        <f t="shared" si="124"/>
        <v>67000000</v>
      </c>
      <c r="BQ103" s="66"/>
      <c r="BR103" s="66"/>
      <c r="BS103" s="66">
        <f t="shared" si="113"/>
        <v>0</v>
      </c>
      <c r="BT103" s="66">
        <f t="shared" si="125"/>
        <v>360000</v>
      </c>
      <c r="BU103" s="22">
        <f t="shared" si="115"/>
        <v>2.3768115942028985E-2</v>
      </c>
      <c r="BV103" s="66">
        <f t="shared" si="116"/>
        <v>1640000</v>
      </c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>
        <f>+'[1]MAYO 2016'!$H$534</f>
        <v>1640000</v>
      </c>
      <c r="CQ103" s="22">
        <f t="shared" si="117"/>
        <v>0.97623188405797101</v>
      </c>
      <c r="CR103" s="66">
        <f t="shared" si="118"/>
        <v>67360000</v>
      </c>
      <c r="CS103" s="66">
        <f t="shared" si="119"/>
        <v>0</v>
      </c>
      <c r="CT103" s="66">
        <f t="shared" si="119"/>
        <v>0</v>
      </c>
      <c r="CU103" s="66">
        <f t="shared" si="119"/>
        <v>0</v>
      </c>
      <c r="CV103" s="66">
        <f t="shared" si="119"/>
        <v>0</v>
      </c>
      <c r="CW103" s="66">
        <f t="shared" si="119"/>
        <v>0</v>
      </c>
      <c r="CX103" s="66">
        <f t="shared" si="119"/>
        <v>0</v>
      </c>
      <c r="CY103" s="66">
        <f t="shared" si="119"/>
        <v>0</v>
      </c>
      <c r="CZ103" s="66">
        <f t="shared" si="126"/>
        <v>0</v>
      </c>
      <c r="DA103" s="66">
        <f t="shared" si="126"/>
        <v>0</v>
      </c>
      <c r="DB103" s="66">
        <f t="shared" si="119"/>
        <v>0</v>
      </c>
      <c r="DC103" s="66">
        <f t="shared" si="121"/>
        <v>0</v>
      </c>
      <c r="DD103" s="66">
        <f t="shared" si="121"/>
        <v>0</v>
      </c>
      <c r="DE103" s="66">
        <f t="shared" si="121"/>
        <v>0</v>
      </c>
      <c r="DF103" s="66">
        <f t="shared" si="127"/>
        <v>0</v>
      </c>
      <c r="DG103" s="66">
        <f t="shared" si="127"/>
        <v>0</v>
      </c>
      <c r="DH103" s="66">
        <f t="shared" si="127"/>
        <v>67000000</v>
      </c>
      <c r="DI103" s="66"/>
      <c r="DJ103" s="66">
        <f t="shared" si="128"/>
        <v>0</v>
      </c>
      <c r="DK103" s="66">
        <f t="shared" si="128"/>
        <v>0</v>
      </c>
      <c r="DL103" s="66">
        <f t="shared" si="128"/>
        <v>360000</v>
      </c>
    </row>
    <row r="104" spans="1:117" ht="30" x14ac:dyDescent="0.25">
      <c r="A104" s="214"/>
      <c r="B104" s="215" t="s">
        <v>80</v>
      </c>
      <c r="C104" s="70" t="s">
        <v>79</v>
      </c>
      <c r="D104" s="69" t="s">
        <v>78</v>
      </c>
      <c r="E104" s="82">
        <v>301</v>
      </c>
      <c r="F104" s="67" t="s">
        <v>70</v>
      </c>
      <c r="G104" s="66">
        <f t="shared" si="105"/>
        <v>1272000000</v>
      </c>
      <c r="H104" s="66"/>
      <c r="I104" s="66">
        <v>200000000</v>
      </c>
      <c r="J104" s="66">
        <v>268168096</v>
      </c>
      <c r="K104" s="66"/>
      <c r="L104" s="66">
        <v>701280247</v>
      </c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>
        <v>102551657</v>
      </c>
      <c r="X104" s="66"/>
      <c r="Y104" s="66"/>
      <c r="Z104" s="66"/>
      <c r="AA104" s="66"/>
      <c r="AC104" s="22">
        <f t="shared" si="106"/>
        <v>1</v>
      </c>
      <c r="AD104" s="66">
        <f t="shared" si="107"/>
        <v>1272000000</v>
      </c>
      <c r="AE104" s="66"/>
      <c r="AF104" s="66">
        <f>+'[4]ENERO 2016'!$K$218</f>
        <v>200000000</v>
      </c>
      <c r="AG104" s="66">
        <f>+'[4]ENERO 2016'!$M$218</f>
        <v>268168096</v>
      </c>
      <c r="AH104" s="66"/>
      <c r="AI104" s="66">
        <f>+'[4]ENERO 2016'!$O$218</f>
        <v>701280247</v>
      </c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>
        <f>+'[4]ENERO 2016'!$Z$218</f>
        <v>102551657</v>
      </c>
      <c r="AU104" s="66"/>
      <c r="AV104" s="66"/>
      <c r="AW104" s="66"/>
      <c r="AX104" s="66"/>
      <c r="AY104" s="22">
        <f t="shared" si="108"/>
        <v>0</v>
      </c>
      <c r="AZ104" s="66">
        <f t="shared" si="109"/>
        <v>0</v>
      </c>
      <c r="BA104" s="66">
        <f t="shared" si="110"/>
        <v>0</v>
      </c>
      <c r="BB104" s="66">
        <f t="shared" si="111"/>
        <v>0</v>
      </c>
      <c r="BC104" s="66">
        <f t="shared" si="111"/>
        <v>0</v>
      </c>
      <c r="BD104" s="66">
        <f t="shared" si="111"/>
        <v>0</v>
      </c>
      <c r="BE104" s="66">
        <f t="shared" si="124"/>
        <v>0</v>
      </c>
      <c r="BF104" s="66">
        <f t="shared" si="124"/>
        <v>0</v>
      </c>
      <c r="BG104" s="66">
        <f t="shared" si="124"/>
        <v>0</v>
      </c>
      <c r="BH104" s="66">
        <f t="shared" si="124"/>
        <v>0</v>
      </c>
      <c r="BI104" s="66">
        <f t="shared" si="124"/>
        <v>0</v>
      </c>
      <c r="BJ104" s="66">
        <f t="shared" si="124"/>
        <v>0</v>
      </c>
      <c r="BK104" s="66">
        <f t="shared" si="124"/>
        <v>0</v>
      </c>
      <c r="BL104" s="66">
        <f t="shared" si="124"/>
        <v>0</v>
      </c>
      <c r="BM104" s="66">
        <f t="shared" si="124"/>
        <v>0</v>
      </c>
      <c r="BN104" s="66">
        <f t="shared" si="124"/>
        <v>0</v>
      </c>
      <c r="BO104" s="66">
        <f t="shared" si="124"/>
        <v>0</v>
      </c>
      <c r="BP104" s="66">
        <f t="shared" si="124"/>
        <v>0</v>
      </c>
      <c r="BQ104" s="66"/>
      <c r="BR104" s="66"/>
      <c r="BS104" s="66">
        <f t="shared" si="113"/>
        <v>0</v>
      </c>
      <c r="BT104" s="66">
        <f t="shared" si="125"/>
        <v>0</v>
      </c>
      <c r="BU104" s="22">
        <f t="shared" si="115"/>
        <v>0.99403155896226414</v>
      </c>
      <c r="BV104" s="66">
        <f t="shared" si="116"/>
        <v>1264408143</v>
      </c>
      <c r="BW104" s="66"/>
      <c r="BX104" s="66">
        <f>+'[3]ABRIL 2016'!$H$457</f>
        <v>192408143</v>
      </c>
      <c r="BY104" s="66">
        <v>268168096</v>
      </c>
      <c r="BZ104" s="66"/>
      <c r="CA104" s="66">
        <v>701280247</v>
      </c>
      <c r="CB104" s="66"/>
      <c r="CC104" s="66"/>
      <c r="CD104" s="66"/>
      <c r="CE104" s="66"/>
      <c r="CF104" s="66"/>
      <c r="CG104" s="66"/>
      <c r="CH104" s="66"/>
      <c r="CI104" s="66"/>
      <c r="CJ104" s="66"/>
      <c r="CK104" s="66"/>
      <c r="CL104" s="66">
        <v>102551657</v>
      </c>
      <c r="CM104" s="66"/>
      <c r="CN104" s="66"/>
      <c r="CO104" s="66"/>
      <c r="CP104" s="66"/>
      <c r="CQ104" s="22">
        <f t="shared" si="117"/>
        <v>5.968441037735861E-3</v>
      </c>
      <c r="CR104" s="66">
        <f t="shared" si="118"/>
        <v>7591857</v>
      </c>
      <c r="CS104" s="66">
        <f t="shared" si="119"/>
        <v>0</v>
      </c>
      <c r="CT104" s="66">
        <f t="shared" si="119"/>
        <v>7591857</v>
      </c>
      <c r="CU104" s="66">
        <f t="shared" si="119"/>
        <v>0</v>
      </c>
      <c r="CV104" s="66">
        <f t="shared" si="119"/>
        <v>0</v>
      </c>
      <c r="CW104" s="66">
        <f t="shared" si="119"/>
        <v>0</v>
      </c>
      <c r="CX104" s="66">
        <f t="shared" si="119"/>
        <v>0</v>
      </c>
      <c r="CY104" s="66">
        <f t="shared" si="119"/>
        <v>0</v>
      </c>
      <c r="CZ104" s="66">
        <f t="shared" si="126"/>
        <v>0</v>
      </c>
      <c r="DA104" s="66">
        <f t="shared" si="126"/>
        <v>0</v>
      </c>
      <c r="DB104" s="66">
        <f t="shared" si="119"/>
        <v>0</v>
      </c>
      <c r="DC104" s="66">
        <f t="shared" si="121"/>
        <v>0</v>
      </c>
      <c r="DD104" s="66">
        <f t="shared" si="121"/>
        <v>0</v>
      </c>
      <c r="DE104" s="66">
        <f t="shared" si="121"/>
        <v>0</v>
      </c>
      <c r="DF104" s="66">
        <f t="shared" si="127"/>
        <v>0</v>
      </c>
      <c r="DG104" s="66">
        <f t="shared" si="127"/>
        <v>0</v>
      </c>
      <c r="DH104" s="66">
        <f t="shared" si="127"/>
        <v>0</v>
      </c>
      <c r="DI104" s="66"/>
      <c r="DJ104" s="66">
        <f t="shared" si="128"/>
        <v>0</v>
      </c>
      <c r="DK104" s="66">
        <f t="shared" si="128"/>
        <v>0</v>
      </c>
      <c r="DL104" s="66">
        <f t="shared" si="128"/>
        <v>0</v>
      </c>
    </row>
    <row r="105" spans="1:117" ht="39.75" customHeight="1" x14ac:dyDescent="0.25">
      <c r="A105" s="214"/>
      <c r="B105" s="216"/>
      <c r="C105" s="70" t="s">
        <v>77</v>
      </c>
      <c r="D105" s="69" t="s">
        <v>76</v>
      </c>
      <c r="E105" s="82">
        <v>301</v>
      </c>
      <c r="F105" s="67" t="s">
        <v>70</v>
      </c>
      <c r="G105" s="66">
        <f t="shared" si="105"/>
        <v>20000000</v>
      </c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>
        <v>20000000</v>
      </c>
      <c r="X105" s="66"/>
      <c r="Y105" s="66"/>
      <c r="Z105" s="66"/>
      <c r="AA105" s="66"/>
      <c r="AC105" s="22">
        <f t="shared" si="106"/>
        <v>1</v>
      </c>
      <c r="AD105" s="66">
        <f t="shared" si="107"/>
        <v>20000000</v>
      </c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>
        <f>+'[4]ENERO 2016'!$Z$227</f>
        <v>20000000</v>
      </c>
      <c r="AU105" s="66"/>
      <c r="AV105" s="66"/>
      <c r="AW105" s="66"/>
      <c r="AX105" s="66"/>
      <c r="AY105" s="22">
        <f t="shared" si="108"/>
        <v>0</v>
      </c>
      <c r="AZ105" s="66">
        <f t="shared" si="109"/>
        <v>0</v>
      </c>
      <c r="BA105" s="66">
        <f t="shared" si="110"/>
        <v>0</v>
      </c>
      <c r="BB105" s="66">
        <f t="shared" si="111"/>
        <v>0</v>
      </c>
      <c r="BC105" s="66">
        <f t="shared" si="111"/>
        <v>0</v>
      </c>
      <c r="BD105" s="66">
        <f t="shared" si="111"/>
        <v>0</v>
      </c>
      <c r="BE105" s="66">
        <f t="shared" si="124"/>
        <v>0</v>
      </c>
      <c r="BF105" s="66">
        <f t="shared" si="124"/>
        <v>0</v>
      </c>
      <c r="BG105" s="66">
        <f t="shared" si="124"/>
        <v>0</v>
      </c>
      <c r="BH105" s="66">
        <f t="shared" si="124"/>
        <v>0</v>
      </c>
      <c r="BI105" s="66">
        <f t="shared" si="124"/>
        <v>0</v>
      </c>
      <c r="BJ105" s="66">
        <f t="shared" si="124"/>
        <v>0</v>
      </c>
      <c r="BK105" s="66">
        <f t="shared" si="124"/>
        <v>0</v>
      </c>
      <c r="BL105" s="66">
        <f t="shared" si="124"/>
        <v>0</v>
      </c>
      <c r="BM105" s="66">
        <f t="shared" si="124"/>
        <v>0</v>
      </c>
      <c r="BN105" s="66">
        <f t="shared" si="124"/>
        <v>0</v>
      </c>
      <c r="BO105" s="66">
        <f t="shared" si="124"/>
        <v>0</v>
      </c>
      <c r="BP105" s="66">
        <f t="shared" si="124"/>
        <v>0</v>
      </c>
      <c r="BQ105" s="66"/>
      <c r="BR105" s="66"/>
      <c r="BS105" s="66">
        <f t="shared" si="113"/>
        <v>0</v>
      </c>
      <c r="BT105" s="66">
        <f t="shared" si="125"/>
        <v>0</v>
      </c>
      <c r="BU105" s="22">
        <f t="shared" si="115"/>
        <v>0.57433619999999996</v>
      </c>
      <c r="BV105" s="66">
        <f t="shared" si="116"/>
        <v>11486724</v>
      </c>
      <c r="BW105" s="66"/>
      <c r="BX105" s="66"/>
      <c r="BY105" s="66"/>
      <c r="BZ105" s="66"/>
      <c r="CA105" s="66"/>
      <c r="CB105" s="66"/>
      <c r="CC105" s="66"/>
      <c r="CD105" s="66"/>
      <c r="CE105" s="66"/>
      <c r="CF105" s="66"/>
      <c r="CG105" s="66"/>
      <c r="CH105" s="66"/>
      <c r="CI105" s="66"/>
      <c r="CJ105" s="66"/>
      <c r="CK105" s="66"/>
      <c r="CL105" s="66">
        <f>+'[3]ABRIL 2016'!$H$474</f>
        <v>11486724</v>
      </c>
      <c r="CM105" s="66"/>
      <c r="CN105" s="66"/>
      <c r="CO105" s="66"/>
      <c r="CP105" s="66"/>
      <c r="CQ105" s="22">
        <f t="shared" si="117"/>
        <v>0.42566380000000004</v>
      </c>
      <c r="CR105" s="66">
        <f t="shared" si="118"/>
        <v>8513276</v>
      </c>
      <c r="CS105" s="66">
        <f t="shared" si="119"/>
        <v>0</v>
      </c>
      <c r="CT105" s="66">
        <f t="shared" si="119"/>
        <v>0</v>
      </c>
      <c r="CU105" s="66">
        <f t="shared" si="119"/>
        <v>0</v>
      </c>
      <c r="CV105" s="66">
        <f t="shared" si="119"/>
        <v>0</v>
      </c>
      <c r="CW105" s="66">
        <f t="shared" si="119"/>
        <v>0</v>
      </c>
      <c r="CX105" s="66">
        <f t="shared" si="119"/>
        <v>0</v>
      </c>
      <c r="CY105" s="66">
        <f t="shared" si="119"/>
        <v>0</v>
      </c>
      <c r="CZ105" s="66">
        <f t="shared" si="126"/>
        <v>0</v>
      </c>
      <c r="DA105" s="66">
        <f t="shared" si="126"/>
        <v>0</v>
      </c>
      <c r="DB105" s="66">
        <f t="shared" si="119"/>
        <v>0</v>
      </c>
      <c r="DC105" s="66">
        <f t="shared" si="121"/>
        <v>0</v>
      </c>
      <c r="DD105" s="66">
        <f t="shared" si="121"/>
        <v>0</v>
      </c>
      <c r="DE105" s="66">
        <f t="shared" si="121"/>
        <v>0</v>
      </c>
      <c r="DF105" s="66">
        <f t="shared" si="127"/>
        <v>0</v>
      </c>
      <c r="DG105" s="66">
        <f t="shared" si="127"/>
        <v>0</v>
      </c>
      <c r="DH105" s="66">
        <f t="shared" si="127"/>
        <v>8513276</v>
      </c>
      <c r="DI105" s="66"/>
      <c r="DJ105" s="66">
        <f t="shared" si="128"/>
        <v>0</v>
      </c>
      <c r="DK105" s="66">
        <f t="shared" si="128"/>
        <v>0</v>
      </c>
      <c r="DL105" s="66">
        <f t="shared" si="128"/>
        <v>0</v>
      </c>
    </row>
    <row r="106" spans="1:117" ht="30" customHeight="1" x14ac:dyDescent="0.25">
      <c r="A106" s="214"/>
      <c r="B106" s="217"/>
      <c r="C106" s="70" t="s">
        <v>75</v>
      </c>
      <c r="D106" s="69" t="s">
        <v>74</v>
      </c>
      <c r="E106" s="75">
        <v>301</v>
      </c>
      <c r="F106" s="67" t="s">
        <v>70</v>
      </c>
      <c r="G106" s="66">
        <f t="shared" si="105"/>
        <v>100000000</v>
      </c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>
        <v>100000000</v>
      </c>
      <c r="X106" s="66"/>
      <c r="Y106" s="66"/>
      <c r="Z106" s="66"/>
      <c r="AA106" s="66"/>
      <c r="AC106" s="22">
        <f t="shared" si="106"/>
        <v>1</v>
      </c>
      <c r="AD106" s="66">
        <f t="shared" si="107"/>
        <v>100000000</v>
      </c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>
        <f>+'[3]ABRIL 2016'!$Z$480</f>
        <v>100000000</v>
      </c>
      <c r="AU106" s="66"/>
      <c r="AV106" s="66"/>
      <c r="AW106" s="66"/>
      <c r="AX106" s="66"/>
      <c r="AY106" s="22">
        <f t="shared" si="108"/>
        <v>0</v>
      </c>
      <c r="AZ106" s="66">
        <f t="shared" si="109"/>
        <v>0</v>
      </c>
      <c r="BA106" s="66">
        <f t="shared" si="110"/>
        <v>0</v>
      </c>
      <c r="BB106" s="66">
        <f t="shared" si="111"/>
        <v>0</v>
      </c>
      <c r="BC106" s="66">
        <f t="shared" si="111"/>
        <v>0</v>
      </c>
      <c r="BD106" s="66">
        <f t="shared" si="111"/>
        <v>0</v>
      </c>
      <c r="BE106" s="66">
        <f t="shared" si="124"/>
        <v>0</v>
      </c>
      <c r="BF106" s="66">
        <f t="shared" si="124"/>
        <v>0</v>
      </c>
      <c r="BG106" s="66">
        <f t="shared" si="124"/>
        <v>0</v>
      </c>
      <c r="BH106" s="66">
        <f t="shared" si="124"/>
        <v>0</v>
      </c>
      <c r="BI106" s="66">
        <f t="shared" si="124"/>
        <v>0</v>
      </c>
      <c r="BJ106" s="66">
        <f t="shared" si="124"/>
        <v>0</v>
      </c>
      <c r="BK106" s="66">
        <f t="shared" si="124"/>
        <v>0</v>
      </c>
      <c r="BL106" s="66">
        <f t="shared" si="124"/>
        <v>0</v>
      </c>
      <c r="BM106" s="66">
        <f t="shared" si="124"/>
        <v>0</v>
      </c>
      <c r="BN106" s="66">
        <f t="shared" si="124"/>
        <v>0</v>
      </c>
      <c r="BO106" s="66">
        <f t="shared" si="124"/>
        <v>0</v>
      </c>
      <c r="BP106" s="66">
        <f t="shared" si="124"/>
        <v>0</v>
      </c>
      <c r="BQ106" s="66"/>
      <c r="BR106" s="66"/>
      <c r="BS106" s="66">
        <f t="shared" si="113"/>
        <v>0</v>
      </c>
      <c r="BT106" s="66">
        <f t="shared" si="125"/>
        <v>0</v>
      </c>
      <c r="BU106" s="22">
        <f t="shared" si="115"/>
        <v>0.81700298999999998</v>
      </c>
      <c r="BV106" s="66">
        <f t="shared" si="116"/>
        <v>81700299</v>
      </c>
      <c r="BW106" s="66"/>
      <c r="BX106" s="66"/>
      <c r="BY106" s="66"/>
      <c r="BZ106" s="66"/>
      <c r="CA106" s="66"/>
      <c r="CB106" s="66"/>
      <c r="CC106" s="66"/>
      <c r="CD106" s="66"/>
      <c r="CE106" s="66"/>
      <c r="CF106" s="66"/>
      <c r="CG106" s="66"/>
      <c r="CH106" s="66"/>
      <c r="CI106" s="66"/>
      <c r="CJ106" s="66"/>
      <c r="CK106" s="66"/>
      <c r="CL106" s="66">
        <f>+'[3]ABRIL 2016'!$H$478</f>
        <v>81700299</v>
      </c>
      <c r="CM106" s="66"/>
      <c r="CN106" s="66"/>
      <c r="CO106" s="66"/>
      <c r="CP106" s="66"/>
      <c r="CQ106" s="22">
        <f t="shared" si="117"/>
        <v>0.18299701000000002</v>
      </c>
      <c r="CR106" s="66">
        <f t="shared" si="118"/>
        <v>18299701</v>
      </c>
      <c r="CS106" s="66">
        <f t="shared" si="119"/>
        <v>0</v>
      </c>
      <c r="CT106" s="66">
        <f t="shared" si="119"/>
        <v>0</v>
      </c>
      <c r="CU106" s="66">
        <f t="shared" si="119"/>
        <v>0</v>
      </c>
      <c r="CV106" s="66">
        <f t="shared" si="119"/>
        <v>0</v>
      </c>
      <c r="CW106" s="66">
        <f t="shared" si="119"/>
        <v>0</v>
      </c>
      <c r="CX106" s="66">
        <f t="shared" si="119"/>
        <v>0</v>
      </c>
      <c r="CY106" s="66">
        <f t="shared" si="119"/>
        <v>0</v>
      </c>
      <c r="CZ106" s="66">
        <f t="shared" si="126"/>
        <v>0</v>
      </c>
      <c r="DA106" s="66">
        <f t="shared" si="126"/>
        <v>0</v>
      </c>
      <c r="DB106" s="66">
        <f t="shared" si="119"/>
        <v>0</v>
      </c>
      <c r="DC106" s="66">
        <f t="shared" si="121"/>
        <v>0</v>
      </c>
      <c r="DD106" s="66">
        <f t="shared" si="121"/>
        <v>0</v>
      </c>
      <c r="DE106" s="66">
        <f t="shared" si="121"/>
        <v>0</v>
      </c>
      <c r="DF106" s="66">
        <f t="shared" si="127"/>
        <v>0</v>
      </c>
      <c r="DG106" s="66">
        <f t="shared" si="127"/>
        <v>0</v>
      </c>
      <c r="DH106" s="66">
        <f t="shared" si="127"/>
        <v>18299701</v>
      </c>
      <c r="DI106" s="66"/>
      <c r="DJ106" s="66">
        <f t="shared" si="128"/>
        <v>0</v>
      </c>
      <c r="DK106" s="66">
        <f t="shared" si="128"/>
        <v>0</v>
      </c>
      <c r="DL106" s="66">
        <f t="shared" si="128"/>
        <v>0</v>
      </c>
    </row>
    <row r="107" spans="1:117" ht="23.25" customHeight="1" x14ac:dyDescent="0.25">
      <c r="A107" s="214"/>
      <c r="B107" s="71" t="s">
        <v>73</v>
      </c>
      <c r="C107" s="70" t="s">
        <v>72</v>
      </c>
      <c r="D107" s="69" t="s">
        <v>71</v>
      </c>
      <c r="E107" s="75">
        <v>301</v>
      </c>
      <c r="F107" s="67" t="s">
        <v>70</v>
      </c>
      <c r="G107" s="66">
        <f t="shared" si="105"/>
        <v>50000000</v>
      </c>
      <c r="H107" s="66"/>
      <c r="I107" s="66"/>
      <c r="J107" s="66">
        <f>50000000-50000000</f>
        <v>0</v>
      </c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>
        <f>21264791+28735209</f>
        <v>50000000</v>
      </c>
      <c r="W107" s="66"/>
      <c r="X107" s="66"/>
      <c r="Y107" s="66"/>
      <c r="Z107" s="66"/>
      <c r="AA107" s="66"/>
      <c r="AC107" s="22">
        <f t="shared" si="106"/>
        <v>0.60117946</v>
      </c>
      <c r="AD107" s="66">
        <f t="shared" si="107"/>
        <v>30058973</v>
      </c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>
        <f>+'[1]MAYO 2016'!$Y$601</f>
        <v>30058973</v>
      </c>
      <c r="AT107" s="66"/>
      <c r="AU107" s="66"/>
      <c r="AV107" s="66"/>
      <c r="AW107" s="66"/>
      <c r="AX107" s="66"/>
      <c r="AY107" s="22">
        <f t="shared" si="108"/>
        <v>0.39882054</v>
      </c>
      <c r="AZ107" s="66">
        <f t="shared" si="109"/>
        <v>19941027</v>
      </c>
      <c r="BA107" s="66">
        <f t="shared" si="110"/>
        <v>0</v>
      </c>
      <c r="BB107" s="66">
        <f t="shared" si="111"/>
        <v>0</v>
      </c>
      <c r="BC107" s="66">
        <f t="shared" si="111"/>
        <v>0</v>
      </c>
      <c r="BD107" s="66">
        <f t="shared" si="111"/>
        <v>0</v>
      </c>
      <c r="BE107" s="66">
        <f t="shared" si="124"/>
        <v>0</v>
      </c>
      <c r="BF107" s="66">
        <f t="shared" si="124"/>
        <v>0</v>
      </c>
      <c r="BG107" s="66">
        <f t="shared" si="124"/>
        <v>0</v>
      </c>
      <c r="BH107" s="66">
        <f t="shared" si="124"/>
        <v>0</v>
      </c>
      <c r="BI107" s="66">
        <f t="shared" si="124"/>
        <v>0</v>
      </c>
      <c r="BJ107" s="66">
        <f t="shared" si="124"/>
        <v>0</v>
      </c>
      <c r="BK107" s="66">
        <f t="shared" si="124"/>
        <v>0</v>
      </c>
      <c r="BL107" s="66">
        <f t="shared" si="124"/>
        <v>0</v>
      </c>
      <c r="BM107" s="66">
        <f t="shared" si="124"/>
        <v>0</v>
      </c>
      <c r="BN107" s="66">
        <f t="shared" si="124"/>
        <v>0</v>
      </c>
      <c r="BO107" s="66">
        <f t="shared" si="124"/>
        <v>19941027</v>
      </c>
      <c r="BP107" s="66">
        <f t="shared" si="124"/>
        <v>0</v>
      </c>
      <c r="BQ107" s="66"/>
      <c r="BR107" s="66"/>
      <c r="BS107" s="66">
        <f t="shared" si="113"/>
        <v>0</v>
      </c>
      <c r="BT107" s="66">
        <f t="shared" si="125"/>
        <v>0</v>
      </c>
      <c r="BU107" s="22">
        <f t="shared" si="115"/>
        <v>0.60117946</v>
      </c>
      <c r="BV107" s="66">
        <f t="shared" si="116"/>
        <v>30058973</v>
      </c>
      <c r="BW107" s="66"/>
      <c r="BX107" s="66"/>
      <c r="BY107" s="66"/>
      <c r="BZ107" s="66"/>
      <c r="CA107" s="66"/>
      <c r="CB107" s="66"/>
      <c r="CC107" s="66"/>
      <c r="CD107" s="66"/>
      <c r="CE107" s="66"/>
      <c r="CF107" s="66"/>
      <c r="CG107" s="66"/>
      <c r="CH107" s="66"/>
      <c r="CI107" s="66"/>
      <c r="CJ107" s="66"/>
      <c r="CK107" s="66">
        <f>+'[1]MAYO 2016'!$H$599</f>
        <v>30058973</v>
      </c>
      <c r="CL107" s="66"/>
      <c r="CM107" s="66"/>
      <c r="CN107" s="66"/>
      <c r="CO107" s="66"/>
      <c r="CP107" s="66"/>
      <c r="CQ107" s="22">
        <f t="shared" si="117"/>
        <v>0.39882054</v>
      </c>
      <c r="CR107" s="66">
        <f t="shared" si="118"/>
        <v>19941027</v>
      </c>
      <c r="CS107" s="66">
        <f t="shared" si="119"/>
        <v>0</v>
      </c>
      <c r="CT107" s="66">
        <f t="shared" si="119"/>
        <v>0</v>
      </c>
      <c r="CU107" s="66">
        <f t="shared" si="119"/>
        <v>0</v>
      </c>
      <c r="CV107" s="66">
        <f t="shared" si="119"/>
        <v>0</v>
      </c>
      <c r="CW107" s="66">
        <f t="shared" si="119"/>
        <v>0</v>
      </c>
      <c r="CX107" s="66">
        <f t="shared" si="119"/>
        <v>0</v>
      </c>
      <c r="CY107" s="66">
        <f t="shared" si="119"/>
        <v>0</v>
      </c>
      <c r="CZ107" s="66">
        <f t="shared" si="126"/>
        <v>0</v>
      </c>
      <c r="DA107" s="66">
        <f t="shared" si="126"/>
        <v>0</v>
      </c>
      <c r="DB107" s="66">
        <f t="shared" si="119"/>
        <v>0</v>
      </c>
      <c r="DC107" s="66">
        <f t="shared" si="121"/>
        <v>0</v>
      </c>
      <c r="DD107" s="66">
        <f t="shared" si="121"/>
        <v>0</v>
      </c>
      <c r="DE107" s="66">
        <f t="shared" si="121"/>
        <v>0</v>
      </c>
      <c r="DF107" s="66">
        <f t="shared" si="127"/>
        <v>0</v>
      </c>
      <c r="DG107" s="66">
        <f t="shared" si="127"/>
        <v>19941027</v>
      </c>
      <c r="DH107" s="66">
        <f t="shared" si="127"/>
        <v>0</v>
      </c>
      <c r="DI107" s="66"/>
      <c r="DJ107" s="66">
        <f t="shared" si="128"/>
        <v>0</v>
      </c>
      <c r="DK107" s="66">
        <f t="shared" si="128"/>
        <v>0</v>
      </c>
      <c r="DL107" s="66">
        <f t="shared" si="128"/>
        <v>0</v>
      </c>
    </row>
    <row r="108" spans="1:117" s="4" customFormat="1" ht="21" customHeight="1" thickBot="1" x14ac:dyDescent="0.3">
      <c r="A108" s="81"/>
      <c r="B108" s="218" t="s">
        <v>69</v>
      </c>
      <c r="C108" s="219"/>
      <c r="D108" s="219"/>
      <c r="E108" s="219"/>
      <c r="F108" s="220"/>
      <c r="G108" s="61">
        <f t="shared" ref="G108:AA108" si="129">SUM(G93:G107)</f>
        <v>2518000000</v>
      </c>
      <c r="H108" s="61">
        <f t="shared" si="129"/>
        <v>0</v>
      </c>
      <c r="I108" s="61">
        <f t="shared" si="129"/>
        <v>200000000</v>
      </c>
      <c r="J108" s="61">
        <f t="shared" si="129"/>
        <v>268168096</v>
      </c>
      <c r="K108" s="61">
        <f t="shared" si="129"/>
        <v>0</v>
      </c>
      <c r="L108" s="61">
        <f t="shared" si="129"/>
        <v>701280247</v>
      </c>
      <c r="M108" s="61">
        <f t="shared" si="129"/>
        <v>0</v>
      </c>
      <c r="N108" s="61">
        <f t="shared" si="129"/>
        <v>0</v>
      </c>
      <c r="O108" s="61">
        <f t="shared" si="129"/>
        <v>0</v>
      </c>
      <c r="P108" s="61">
        <f t="shared" si="129"/>
        <v>0</v>
      </c>
      <c r="Q108" s="61">
        <f t="shared" si="129"/>
        <v>0</v>
      </c>
      <c r="R108" s="61">
        <f t="shared" si="129"/>
        <v>0</v>
      </c>
      <c r="S108" s="61">
        <f t="shared" si="129"/>
        <v>0</v>
      </c>
      <c r="T108" s="61">
        <f t="shared" si="129"/>
        <v>0</v>
      </c>
      <c r="U108" s="61">
        <f t="shared" si="129"/>
        <v>0</v>
      </c>
      <c r="V108" s="61">
        <f t="shared" si="129"/>
        <v>50000000</v>
      </c>
      <c r="W108" s="61">
        <f t="shared" si="129"/>
        <v>1262551657</v>
      </c>
      <c r="X108" s="61">
        <f t="shared" si="129"/>
        <v>0</v>
      </c>
      <c r="Y108" s="61">
        <f t="shared" si="129"/>
        <v>0</v>
      </c>
      <c r="Z108" s="61">
        <f t="shared" si="129"/>
        <v>0</v>
      </c>
      <c r="AA108" s="61">
        <f t="shared" si="129"/>
        <v>36000000</v>
      </c>
      <c r="AC108" s="62">
        <f t="shared" si="106"/>
        <v>0.78472343407466238</v>
      </c>
      <c r="AD108" s="61">
        <f>SUM(AD93:AD107)</f>
        <v>1975933607</v>
      </c>
      <c r="AE108" s="61"/>
      <c r="AF108" s="61">
        <f t="shared" ref="AF108:AX108" si="130">SUM(AF93:AF107)</f>
        <v>200000000</v>
      </c>
      <c r="AG108" s="61">
        <f t="shared" si="130"/>
        <v>268168096</v>
      </c>
      <c r="AH108" s="61">
        <f t="shared" si="130"/>
        <v>0</v>
      </c>
      <c r="AI108" s="61">
        <f t="shared" si="130"/>
        <v>701280247</v>
      </c>
      <c r="AJ108" s="61">
        <f t="shared" si="130"/>
        <v>0</v>
      </c>
      <c r="AK108" s="61">
        <f t="shared" si="130"/>
        <v>0</v>
      </c>
      <c r="AL108" s="61">
        <f t="shared" si="130"/>
        <v>0</v>
      </c>
      <c r="AM108" s="61">
        <f t="shared" si="130"/>
        <v>0</v>
      </c>
      <c r="AN108" s="61">
        <f t="shared" si="130"/>
        <v>0</v>
      </c>
      <c r="AO108" s="61">
        <f t="shared" si="130"/>
        <v>0</v>
      </c>
      <c r="AP108" s="61">
        <f t="shared" si="130"/>
        <v>0</v>
      </c>
      <c r="AQ108" s="61">
        <f t="shared" si="130"/>
        <v>0</v>
      </c>
      <c r="AR108" s="61">
        <f t="shared" si="130"/>
        <v>0</v>
      </c>
      <c r="AS108" s="61">
        <f t="shared" si="130"/>
        <v>30058973</v>
      </c>
      <c r="AT108" s="61">
        <f t="shared" si="130"/>
        <v>763881429</v>
      </c>
      <c r="AU108" s="61">
        <f t="shared" si="130"/>
        <v>0</v>
      </c>
      <c r="AV108" s="61">
        <f t="shared" si="130"/>
        <v>0</v>
      </c>
      <c r="AW108" s="61">
        <f t="shared" si="130"/>
        <v>0</v>
      </c>
      <c r="AX108" s="61">
        <f t="shared" si="130"/>
        <v>12544862</v>
      </c>
      <c r="AY108" s="62">
        <f t="shared" si="108"/>
        <v>0.21527656592533762</v>
      </c>
      <c r="AZ108" s="61">
        <f>SUM(AZ93:AZ107)</f>
        <v>542066393</v>
      </c>
      <c r="BA108" s="61"/>
      <c r="BB108" s="61">
        <f t="shared" ref="BB108:BT108" si="131">SUM(BB93:BB107)</f>
        <v>0</v>
      </c>
      <c r="BC108" s="61">
        <f t="shared" si="131"/>
        <v>0</v>
      </c>
      <c r="BD108" s="61">
        <f t="shared" si="131"/>
        <v>0</v>
      </c>
      <c r="BE108" s="61">
        <f t="shared" si="131"/>
        <v>0</v>
      </c>
      <c r="BF108" s="61">
        <f t="shared" si="131"/>
        <v>0</v>
      </c>
      <c r="BG108" s="61">
        <f t="shared" si="131"/>
        <v>0</v>
      </c>
      <c r="BH108" s="61">
        <f t="shared" si="131"/>
        <v>0</v>
      </c>
      <c r="BI108" s="61">
        <f t="shared" si="131"/>
        <v>0</v>
      </c>
      <c r="BJ108" s="61">
        <f t="shared" si="131"/>
        <v>0</v>
      </c>
      <c r="BK108" s="61">
        <f t="shared" si="131"/>
        <v>0</v>
      </c>
      <c r="BL108" s="61">
        <f t="shared" si="131"/>
        <v>0</v>
      </c>
      <c r="BM108" s="61">
        <f t="shared" si="131"/>
        <v>0</v>
      </c>
      <c r="BN108" s="61">
        <f t="shared" si="131"/>
        <v>0</v>
      </c>
      <c r="BO108" s="61">
        <f t="shared" si="131"/>
        <v>19941027</v>
      </c>
      <c r="BP108" s="61">
        <f t="shared" si="131"/>
        <v>498670228</v>
      </c>
      <c r="BQ108" s="61">
        <f t="shared" si="131"/>
        <v>0</v>
      </c>
      <c r="BR108" s="61">
        <f t="shared" si="131"/>
        <v>0</v>
      </c>
      <c r="BS108" s="61">
        <f t="shared" si="131"/>
        <v>0</v>
      </c>
      <c r="BT108" s="61">
        <f t="shared" si="131"/>
        <v>23455138</v>
      </c>
      <c r="BU108" s="62">
        <f t="shared" si="115"/>
        <v>0.7407693081810961</v>
      </c>
      <c r="BV108" s="61">
        <f>SUM(BV93:BV107)</f>
        <v>1865257118</v>
      </c>
      <c r="BW108" s="61">
        <f>SUM(BW93:BW107)</f>
        <v>0</v>
      </c>
      <c r="BX108" s="61">
        <f>SUM(BX93:BX107)</f>
        <v>192408143</v>
      </c>
      <c r="BY108" s="61">
        <f>SUM(BY93:BY107)</f>
        <v>268168096</v>
      </c>
      <c r="BZ108" s="61"/>
      <c r="CA108" s="61">
        <f>SUM(CA93:CA107)</f>
        <v>701280247</v>
      </c>
      <c r="CB108" s="61">
        <f>SUM(CB93:CB107)</f>
        <v>0</v>
      </c>
      <c r="CC108" s="61"/>
      <c r="CD108" s="61">
        <f t="shared" ref="CD108:CL108" si="132">SUM(CD93:CD107)</f>
        <v>0</v>
      </c>
      <c r="CE108" s="61">
        <f t="shared" si="132"/>
        <v>0</v>
      </c>
      <c r="CF108" s="61">
        <f t="shared" si="132"/>
        <v>0</v>
      </c>
      <c r="CG108" s="61">
        <f t="shared" si="132"/>
        <v>0</v>
      </c>
      <c r="CH108" s="61">
        <f t="shared" si="132"/>
        <v>0</v>
      </c>
      <c r="CI108" s="61">
        <f t="shared" si="132"/>
        <v>0</v>
      </c>
      <c r="CJ108" s="61">
        <f t="shared" si="132"/>
        <v>0</v>
      </c>
      <c r="CK108" s="61">
        <f t="shared" si="132"/>
        <v>30058973</v>
      </c>
      <c r="CL108" s="61">
        <f t="shared" si="132"/>
        <v>661802797</v>
      </c>
      <c r="CM108" s="61"/>
      <c r="CN108" s="61">
        <f>SUM(CN93:CN107)</f>
        <v>0</v>
      </c>
      <c r="CO108" s="61">
        <f>SUM(CO93:CO107)</f>
        <v>0</v>
      </c>
      <c r="CP108" s="61">
        <f>SUM(CP93:CP107)</f>
        <v>11538862</v>
      </c>
      <c r="CQ108" s="62">
        <f t="shared" si="117"/>
        <v>0.2592306918189039</v>
      </c>
      <c r="CR108" s="61">
        <f t="shared" ref="CR108:DL108" si="133">SUM(CR93:CR107)</f>
        <v>652742882</v>
      </c>
      <c r="CS108" s="61">
        <f t="shared" si="133"/>
        <v>0</v>
      </c>
      <c r="CT108" s="61">
        <f t="shared" si="133"/>
        <v>7591857</v>
      </c>
      <c r="CU108" s="61">
        <f t="shared" si="133"/>
        <v>0</v>
      </c>
      <c r="CV108" s="61">
        <f t="shared" si="133"/>
        <v>0</v>
      </c>
      <c r="CW108" s="61">
        <f t="shared" si="133"/>
        <v>0</v>
      </c>
      <c r="CX108" s="61">
        <f t="shared" si="133"/>
        <v>0</v>
      </c>
      <c r="CY108" s="61">
        <f t="shared" si="133"/>
        <v>0</v>
      </c>
      <c r="CZ108" s="61">
        <f t="shared" si="133"/>
        <v>0</v>
      </c>
      <c r="DA108" s="61">
        <f t="shared" si="133"/>
        <v>0</v>
      </c>
      <c r="DB108" s="61">
        <f t="shared" si="133"/>
        <v>0</v>
      </c>
      <c r="DC108" s="61">
        <f t="shared" si="133"/>
        <v>0</v>
      </c>
      <c r="DD108" s="61">
        <f t="shared" si="133"/>
        <v>0</v>
      </c>
      <c r="DE108" s="61">
        <f t="shared" si="133"/>
        <v>0</v>
      </c>
      <c r="DF108" s="61">
        <f t="shared" si="133"/>
        <v>0</v>
      </c>
      <c r="DG108" s="61">
        <f t="shared" si="133"/>
        <v>19941027</v>
      </c>
      <c r="DH108" s="61">
        <f t="shared" si="133"/>
        <v>600748860</v>
      </c>
      <c r="DI108" s="61">
        <f t="shared" si="133"/>
        <v>0</v>
      </c>
      <c r="DJ108" s="61">
        <f t="shared" si="133"/>
        <v>0</v>
      </c>
      <c r="DK108" s="61">
        <f t="shared" si="133"/>
        <v>0</v>
      </c>
      <c r="DL108" s="80">
        <f t="shared" si="133"/>
        <v>24461138</v>
      </c>
    </row>
    <row r="109" spans="1:117" ht="51" customHeight="1" thickTop="1" x14ac:dyDescent="0.25">
      <c r="A109" s="223" t="s">
        <v>32</v>
      </c>
      <c r="B109" s="224" t="s">
        <v>68</v>
      </c>
      <c r="C109" s="70" t="s">
        <v>67</v>
      </c>
      <c r="D109" s="69" t="s">
        <v>66</v>
      </c>
      <c r="E109" s="68">
        <v>111</v>
      </c>
      <c r="F109" s="67" t="s">
        <v>65</v>
      </c>
      <c r="G109" s="66">
        <f t="shared" ref="G109:G127" si="134">SUM(H109:AA109)</f>
        <v>2856721350</v>
      </c>
      <c r="H109" s="66"/>
      <c r="I109" s="66"/>
      <c r="J109" s="66">
        <f>2264025000</f>
        <v>2264025000</v>
      </c>
      <c r="K109" s="66">
        <f>72450095</f>
        <v>72450095</v>
      </c>
      <c r="L109" s="66"/>
      <c r="M109" s="66"/>
      <c r="N109" s="66">
        <f>54387</f>
        <v>54387</v>
      </c>
      <c r="O109" s="66">
        <f>30665828</f>
        <v>30665828</v>
      </c>
      <c r="P109" s="66">
        <f>1940856</f>
        <v>1940856</v>
      </c>
      <c r="Q109" s="66"/>
      <c r="R109" s="74">
        <f>60000000+100000000</f>
        <v>160000000</v>
      </c>
      <c r="S109" s="66"/>
      <c r="T109" s="66"/>
      <c r="U109" s="66"/>
      <c r="V109" s="66"/>
      <c r="W109" s="66"/>
      <c r="X109" s="66"/>
      <c r="Y109" s="66"/>
      <c r="Z109" s="66"/>
      <c r="AA109" s="66">
        <f>28000000+784585184-485000000</f>
        <v>327585184</v>
      </c>
      <c r="AB109" s="78"/>
      <c r="AC109" s="22">
        <f t="shared" si="106"/>
        <v>0.44278020920731381</v>
      </c>
      <c r="AD109" s="66">
        <f t="shared" ref="AD109:AD127" si="135">SUM(AE109:AX109)</f>
        <v>1264899677</v>
      </c>
      <c r="AE109" s="66"/>
      <c r="AF109" s="66"/>
      <c r="AG109" s="66">
        <f>+'[1]MAYO 2016'!$M$18</f>
        <v>1264899677</v>
      </c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22">
        <f t="shared" si="108"/>
        <v>0.55721979079268613</v>
      </c>
      <c r="AZ109" s="66">
        <f t="shared" ref="AZ109:AZ127" si="136">SUM(BA109:BT109)</f>
        <v>1591821673</v>
      </c>
      <c r="BA109" s="66">
        <f t="shared" ref="BA109:BA120" si="137">+H109</f>
        <v>0</v>
      </c>
      <c r="BB109" s="66">
        <f t="shared" ref="BB109:BP120" si="138">I109-AF109</f>
        <v>0</v>
      </c>
      <c r="BC109" s="66">
        <f t="shared" si="138"/>
        <v>999125323</v>
      </c>
      <c r="BD109" s="66">
        <f t="shared" si="138"/>
        <v>72450095</v>
      </c>
      <c r="BE109" s="66">
        <f t="shared" ref="BE109:BP119" si="139">+L109-AI109</f>
        <v>0</v>
      </c>
      <c r="BF109" s="66">
        <f t="shared" si="139"/>
        <v>0</v>
      </c>
      <c r="BG109" s="66">
        <f t="shared" si="139"/>
        <v>54387</v>
      </c>
      <c r="BH109" s="66">
        <f t="shared" si="139"/>
        <v>30665828</v>
      </c>
      <c r="BI109" s="66">
        <f t="shared" si="139"/>
        <v>1940856</v>
      </c>
      <c r="BJ109" s="66">
        <f t="shared" si="139"/>
        <v>0</v>
      </c>
      <c r="BK109" s="66">
        <f t="shared" si="139"/>
        <v>160000000</v>
      </c>
      <c r="BL109" s="66">
        <f t="shared" si="139"/>
        <v>0</v>
      </c>
      <c r="BM109" s="66">
        <f t="shared" si="139"/>
        <v>0</v>
      </c>
      <c r="BN109" s="66">
        <f t="shared" si="139"/>
        <v>0</v>
      </c>
      <c r="BO109" s="66">
        <f t="shared" si="139"/>
        <v>0</v>
      </c>
      <c r="BP109" s="66">
        <f t="shared" si="139"/>
        <v>0</v>
      </c>
      <c r="BQ109" s="66"/>
      <c r="BR109" s="66"/>
      <c r="BS109" s="66">
        <f t="shared" ref="BS109:BS120" si="140">Z109-AW109</f>
        <v>0</v>
      </c>
      <c r="BT109" s="66">
        <f t="shared" ref="BT109:BT119" si="141">+AA109-AX109</f>
        <v>327585184</v>
      </c>
      <c r="BU109" s="22">
        <f t="shared" si="115"/>
        <v>6.6989871098208448E-2</v>
      </c>
      <c r="BV109" s="66">
        <f t="shared" ref="BV109:BV127" si="142">SUM(BW109:CP109)</f>
        <v>191371395</v>
      </c>
      <c r="BW109" s="66"/>
      <c r="BX109" s="66"/>
      <c r="BY109" s="66">
        <f>+'[2]MARZO 2016 ULTIMO'!$H$16</f>
        <v>191371395</v>
      </c>
      <c r="BZ109" s="66"/>
      <c r="CA109" s="66"/>
      <c r="CB109" s="66"/>
      <c r="CC109" s="66"/>
      <c r="CD109" s="66"/>
      <c r="CE109" s="66"/>
      <c r="CF109" s="66"/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22">
        <f t="shared" si="117"/>
        <v>0.93301012890179158</v>
      </c>
      <c r="CR109" s="66">
        <f t="shared" ref="CR109:CR127" si="143">SUM(CS109:DL109)</f>
        <v>2665349955</v>
      </c>
      <c r="CS109" s="66">
        <f t="shared" ref="CS109:CY120" si="144">H109-BW109</f>
        <v>0</v>
      </c>
      <c r="CT109" s="66">
        <f t="shared" si="144"/>
        <v>0</v>
      </c>
      <c r="CU109" s="66">
        <f t="shared" si="144"/>
        <v>2072653605</v>
      </c>
      <c r="CV109" s="66">
        <f t="shared" si="144"/>
        <v>72450095</v>
      </c>
      <c r="CW109" s="66">
        <f t="shared" si="144"/>
        <v>0</v>
      </c>
      <c r="CX109" s="66">
        <f t="shared" si="144"/>
        <v>0</v>
      </c>
      <c r="CY109" s="66">
        <f t="shared" si="144"/>
        <v>54387</v>
      </c>
      <c r="CZ109" s="66">
        <f t="shared" ref="CZ109:DB119" si="145">+O109-CD109</f>
        <v>30665828</v>
      </c>
      <c r="DA109" s="66">
        <f t="shared" si="145"/>
        <v>1940856</v>
      </c>
      <c r="DB109" s="66">
        <f t="shared" si="145"/>
        <v>0</v>
      </c>
      <c r="DC109" s="66">
        <f t="shared" ref="DC109:DE120" si="146">R109-CG109</f>
        <v>160000000</v>
      </c>
      <c r="DD109" s="66">
        <f t="shared" si="146"/>
        <v>0</v>
      </c>
      <c r="DE109" s="66">
        <f t="shared" si="146"/>
        <v>0</v>
      </c>
      <c r="DF109" s="66">
        <f t="shared" ref="DF109:DH119" si="147">+U109-CJ109</f>
        <v>0</v>
      </c>
      <c r="DG109" s="66">
        <f t="shared" si="147"/>
        <v>0</v>
      </c>
      <c r="DH109" s="66">
        <f t="shared" si="147"/>
        <v>0</v>
      </c>
      <c r="DI109" s="66"/>
      <c r="DJ109" s="66">
        <f t="shared" ref="DJ109:DL119" si="148">+Y109-CN109</f>
        <v>0</v>
      </c>
      <c r="DK109" s="66">
        <f t="shared" si="148"/>
        <v>0</v>
      </c>
      <c r="DL109" s="66">
        <f t="shared" si="148"/>
        <v>327585184</v>
      </c>
    </row>
    <row r="110" spans="1:117" s="72" customFormat="1" ht="36" customHeight="1" x14ac:dyDescent="0.25">
      <c r="A110" s="221"/>
      <c r="B110" s="216"/>
      <c r="C110" s="76" t="s">
        <v>64</v>
      </c>
      <c r="D110" s="69" t="s">
        <v>63</v>
      </c>
      <c r="E110" s="75">
        <v>111</v>
      </c>
      <c r="F110" s="67" t="s">
        <v>57</v>
      </c>
      <c r="G110" s="66">
        <f t="shared" si="134"/>
        <v>1087479836</v>
      </c>
      <c r="H110" s="74"/>
      <c r="I110" s="74"/>
      <c r="J110" s="74">
        <v>982978733</v>
      </c>
      <c r="K110" s="74">
        <v>39062301</v>
      </c>
      <c r="L110" s="74"/>
      <c r="M110" s="74"/>
      <c r="N110" s="74"/>
      <c r="O110" s="74"/>
      <c r="P110" s="74"/>
      <c r="Q110" s="74">
        <f>3438802</f>
        <v>3438802</v>
      </c>
      <c r="R110" s="74">
        <f>50000000</f>
        <v>50000000</v>
      </c>
      <c r="S110" s="74"/>
      <c r="T110" s="74"/>
      <c r="U110" s="74"/>
      <c r="V110" s="74"/>
      <c r="W110" s="74"/>
      <c r="X110" s="74"/>
      <c r="Y110" s="74"/>
      <c r="Z110" s="74"/>
      <c r="AA110" s="74">
        <f>12000000</f>
        <v>12000000</v>
      </c>
      <c r="AB110" s="79"/>
      <c r="AC110" s="73">
        <f t="shared" si="106"/>
        <v>0.5582611878423831</v>
      </c>
      <c r="AD110" s="66">
        <f t="shared" si="135"/>
        <v>607097785</v>
      </c>
      <c r="AE110" s="74"/>
      <c r="AF110" s="74"/>
      <c r="AG110" s="74">
        <f>+'[1]MAYO 2016'!$M$31</f>
        <v>554903210</v>
      </c>
      <c r="AH110" s="74"/>
      <c r="AI110" s="74"/>
      <c r="AJ110" s="74"/>
      <c r="AK110" s="74"/>
      <c r="AL110" s="74"/>
      <c r="AM110" s="74"/>
      <c r="AN110" s="74"/>
      <c r="AO110" s="66">
        <f>+'[1]MAYO 2016'!$U$31</f>
        <v>49856575</v>
      </c>
      <c r="AP110" s="74"/>
      <c r="AQ110" s="74"/>
      <c r="AR110" s="74"/>
      <c r="AS110" s="74"/>
      <c r="AT110" s="74"/>
      <c r="AU110" s="74"/>
      <c r="AV110" s="74"/>
      <c r="AW110" s="74"/>
      <c r="AX110" s="74">
        <f>+'[1]MAYO 2016'!$AG$31</f>
        <v>2338000</v>
      </c>
      <c r="AY110" s="73">
        <f t="shared" si="108"/>
        <v>0.4417388121576169</v>
      </c>
      <c r="AZ110" s="66">
        <f t="shared" si="136"/>
        <v>480382051</v>
      </c>
      <c r="BA110" s="66">
        <f t="shared" si="137"/>
        <v>0</v>
      </c>
      <c r="BB110" s="74">
        <f t="shared" si="138"/>
        <v>0</v>
      </c>
      <c r="BC110" s="74">
        <f t="shared" si="138"/>
        <v>428075523</v>
      </c>
      <c r="BD110" s="74">
        <f t="shared" si="138"/>
        <v>39062301</v>
      </c>
      <c r="BE110" s="74">
        <f t="shared" si="139"/>
        <v>0</v>
      </c>
      <c r="BF110" s="74">
        <f t="shared" si="139"/>
        <v>0</v>
      </c>
      <c r="BG110" s="66">
        <f t="shared" si="139"/>
        <v>0</v>
      </c>
      <c r="BH110" s="74">
        <f t="shared" si="139"/>
        <v>0</v>
      </c>
      <c r="BI110" s="74">
        <f t="shared" si="139"/>
        <v>0</v>
      </c>
      <c r="BJ110" s="74">
        <f t="shared" si="139"/>
        <v>3438802</v>
      </c>
      <c r="BK110" s="74">
        <f t="shared" si="139"/>
        <v>143425</v>
      </c>
      <c r="BL110" s="74">
        <f t="shared" si="139"/>
        <v>0</v>
      </c>
      <c r="BM110" s="74">
        <f t="shared" si="139"/>
        <v>0</v>
      </c>
      <c r="BN110" s="74">
        <f t="shared" si="139"/>
        <v>0</v>
      </c>
      <c r="BO110" s="74">
        <f t="shared" si="139"/>
        <v>0</v>
      </c>
      <c r="BP110" s="74">
        <f t="shared" si="139"/>
        <v>0</v>
      </c>
      <c r="BQ110" s="74"/>
      <c r="BR110" s="74"/>
      <c r="BS110" s="66">
        <f t="shared" si="140"/>
        <v>0</v>
      </c>
      <c r="BT110" s="74">
        <f t="shared" si="141"/>
        <v>9662000</v>
      </c>
      <c r="BU110" s="73">
        <f t="shared" si="115"/>
        <v>0.4818908026171439</v>
      </c>
      <c r="BV110" s="66">
        <f t="shared" si="142"/>
        <v>524046531</v>
      </c>
      <c r="BW110" s="74"/>
      <c r="BX110" s="74"/>
      <c r="BY110" s="74">
        <f>+'[1]MAYO 2016'!$H$33+'[1]MAYO 2016'!$H$36+'[1]MAYO 2016'!$H$38+'[1]MAYO 2016'!$H$41+'[1]MAYO 2016'!$H$43+'[1]MAYO 2016'!$H$47+'[1]MAYO 2016'!$H$50+'[1]MAYO 2016'!$H$54</f>
        <v>471851956</v>
      </c>
      <c r="BZ110" s="74"/>
      <c r="CA110" s="74"/>
      <c r="CB110" s="74"/>
      <c r="CC110" s="74"/>
      <c r="CD110" s="74"/>
      <c r="CE110" s="74"/>
      <c r="CF110" s="74"/>
      <c r="CG110" s="74">
        <f>+'[3]ABRIL 2016'!$H$34</f>
        <v>49856575</v>
      </c>
      <c r="CH110" s="74"/>
      <c r="CI110" s="74"/>
      <c r="CJ110" s="74"/>
      <c r="CK110" s="74"/>
      <c r="CL110" s="74"/>
      <c r="CM110" s="74"/>
      <c r="CN110" s="74"/>
      <c r="CO110" s="74"/>
      <c r="CP110" s="74">
        <f>+'[1]MAYO 2016'!$H$52</f>
        <v>2338000</v>
      </c>
      <c r="CQ110" s="73">
        <f t="shared" si="117"/>
        <v>0.5181091973828561</v>
      </c>
      <c r="CR110" s="66">
        <f t="shared" si="143"/>
        <v>563433305</v>
      </c>
      <c r="CS110" s="66">
        <f t="shared" si="144"/>
        <v>0</v>
      </c>
      <c r="CT110" s="66">
        <f t="shared" si="144"/>
        <v>0</v>
      </c>
      <c r="CU110" s="74">
        <f t="shared" si="144"/>
        <v>511126777</v>
      </c>
      <c r="CV110" s="74">
        <f t="shared" si="144"/>
        <v>39062301</v>
      </c>
      <c r="CW110" s="74">
        <f t="shared" si="144"/>
        <v>0</v>
      </c>
      <c r="CX110" s="74">
        <f t="shared" si="144"/>
        <v>0</v>
      </c>
      <c r="CY110" s="66">
        <f t="shared" si="144"/>
        <v>0</v>
      </c>
      <c r="CZ110" s="74">
        <f t="shared" si="145"/>
        <v>0</v>
      </c>
      <c r="DA110" s="74">
        <f t="shared" si="145"/>
        <v>0</v>
      </c>
      <c r="DB110" s="66">
        <f t="shared" si="145"/>
        <v>3438802</v>
      </c>
      <c r="DC110" s="74">
        <f t="shared" si="146"/>
        <v>143425</v>
      </c>
      <c r="DD110" s="74">
        <f t="shared" si="146"/>
        <v>0</v>
      </c>
      <c r="DE110" s="74">
        <f t="shared" si="146"/>
        <v>0</v>
      </c>
      <c r="DF110" s="74">
        <f t="shared" si="147"/>
        <v>0</v>
      </c>
      <c r="DG110" s="74">
        <f t="shared" si="147"/>
        <v>0</v>
      </c>
      <c r="DH110" s="74">
        <f t="shared" si="147"/>
        <v>0</v>
      </c>
      <c r="DI110" s="74"/>
      <c r="DJ110" s="74">
        <f t="shared" si="148"/>
        <v>0</v>
      </c>
      <c r="DK110" s="66">
        <f t="shared" si="148"/>
        <v>0</v>
      </c>
      <c r="DL110" s="74">
        <f t="shared" si="148"/>
        <v>9662000</v>
      </c>
    </row>
    <row r="111" spans="1:117" ht="37.5" customHeight="1" x14ac:dyDescent="0.25">
      <c r="A111" s="221"/>
      <c r="B111" s="217"/>
      <c r="C111" s="70" t="s">
        <v>62</v>
      </c>
      <c r="D111" s="69" t="s">
        <v>61</v>
      </c>
      <c r="E111" s="68">
        <v>111</v>
      </c>
      <c r="F111" s="67" t="s">
        <v>33</v>
      </c>
      <c r="G111" s="66">
        <f t="shared" si="134"/>
        <v>100000000</v>
      </c>
      <c r="H111" s="66"/>
      <c r="I111" s="66"/>
      <c r="J111" s="66"/>
      <c r="K111" s="66">
        <v>59490931</v>
      </c>
      <c r="L111" s="66"/>
      <c r="M111" s="66"/>
      <c r="N111" s="66"/>
      <c r="O111" s="66"/>
      <c r="P111" s="66"/>
      <c r="Q111" s="66"/>
      <c r="R111" s="74">
        <f>140509069-100000000</f>
        <v>40509069</v>
      </c>
      <c r="S111" s="66"/>
      <c r="T111" s="66"/>
      <c r="U111" s="66"/>
      <c r="V111" s="66"/>
      <c r="W111" s="66"/>
      <c r="X111" s="66"/>
      <c r="Y111" s="66"/>
      <c r="Z111" s="66"/>
      <c r="AA111" s="66"/>
      <c r="AB111" s="78"/>
      <c r="AC111" s="22">
        <f t="shared" si="106"/>
        <v>0.49256</v>
      </c>
      <c r="AD111" s="66">
        <f t="shared" si="135"/>
        <v>49256000</v>
      </c>
      <c r="AE111" s="66"/>
      <c r="AF111" s="66"/>
      <c r="AG111" s="66"/>
      <c r="AH111" s="66">
        <f>+'[1]MAYO 2016'!$N$58</f>
        <v>19256000</v>
      </c>
      <c r="AI111" s="66"/>
      <c r="AJ111" s="66"/>
      <c r="AK111" s="66"/>
      <c r="AL111" s="66"/>
      <c r="AM111" s="66"/>
      <c r="AN111" s="66"/>
      <c r="AO111" s="66">
        <f>+'[3]ABRIL 2016'!$U$50</f>
        <v>30000000</v>
      </c>
      <c r="AP111" s="66"/>
      <c r="AQ111" s="66"/>
      <c r="AR111" s="66"/>
      <c r="AS111" s="66"/>
      <c r="AT111" s="66"/>
      <c r="AU111" s="66"/>
      <c r="AV111" s="66"/>
      <c r="AW111" s="66"/>
      <c r="AX111" s="66"/>
      <c r="AY111" s="22">
        <f t="shared" si="108"/>
        <v>0.50744</v>
      </c>
      <c r="AZ111" s="66">
        <f t="shared" si="136"/>
        <v>50744000</v>
      </c>
      <c r="BA111" s="66">
        <f t="shared" si="137"/>
        <v>0</v>
      </c>
      <c r="BB111" s="66">
        <f t="shared" si="138"/>
        <v>0</v>
      </c>
      <c r="BC111" s="66">
        <f t="shared" si="138"/>
        <v>0</v>
      </c>
      <c r="BD111" s="66">
        <f t="shared" si="138"/>
        <v>40234931</v>
      </c>
      <c r="BE111" s="66">
        <f t="shared" si="139"/>
        <v>0</v>
      </c>
      <c r="BF111" s="66">
        <f t="shared" si="139"/>
        <v>0</v>
      </c>
      <c r="BG111" s="66">
        <f t="shared" si="139"/>
        <v>0</v>
      </c>
      <c r="BH111" s="66">
        <f t="shared" si="139"/>
        <v>0</v>
      </c>
      <c r="BI111" s="66">
        <f t="shared" si="139"/>
        <v>0</v>
      </c>
      <c r="BJ111" s="66">
        <f t="shared" si="139"/>
        <v>0</v>
      </c>
      <c r="BK111" s="66">
        <f t="shared" si="139"/>
        <v>10509069</v>
      </c>
      <c r="BL111" s="66">
        <f t="shared" si="139"/>
        <v>0</v>
      </c>
      <c r="BM111" s="66">
        <f t="shared" si="139"/>
        <v>0</v>
      </c>
      <c r="BN111" s="66">
        <f t="shared" si="139"/>
        <v>0</v>
      </c>
      <c r="BO111" s="66">
        <f t="shared" si="139"/>
        <v>0</v>
      </c>
      <c r="BP111" s="66">
        <f t="shared" si="139"/>
        <v>0</v>
      </c>
      <c r="BQ111" s="66"/>
      <c r="BR111" s="66"/>
      <c r="BS111" s="66">
        <f t="shared" si="140"/>
        <v>0</v>
      </c>
      <c r="BT111" s="66">
        <f t="shared" si="141"/>
        <v>0</v>
      </c>
      <c r="BU111" s="22">
        <f t="shared" si="115"/>
        <v>0.32900000000000001</v>
      </c>
      <c r="BV111" s="66">
        <f t="shared" si="142"/>
        <v>32900000</v>
      </c>
      <c r="BW111" s="66"/>
      <c r="BX111" s="66"/>
      <c r="BY111" s="66"/>
      <c r="BZ111" s="66">
        <f>+'[3]ABRIL 2016'!$N$50</f>
        <v>2900000</v>
      </c>
      <c r="CA111" s="66"/>
      <c r="CB111" s="66"/>
      <c r="CC111" s="66"/>
      <c r="CD111" s="66"/>
      <c r="CE111" s="66"/>
      <c r="CF111" s="66"/>
      <c r="CG111" s="66">
        <f>+'[1]MAYO 2016'!$H$62</f>
        <v>30000000</v>
      </c>
      <c r="CH111" s="66"/>
      <c r="CI111" s="66"/>
      <c r="CJ111" s="66"/>
      <c r="CK111" s="66"/>
      <c r="CL111" s="66"/>
      <c r="CM111" s="66"/>
      <c r="CN111" s="66"/>
      <c r="CO111" s="66"/>
      <c r="CP111" s="66"/>
      <c r="CQ111" s="22">
        <f t="shared" si="117"/>
        <v>0.67100000000000004</v>
      </c>
      <c r="CR111" s="66">
        <f t="shared" si="143"/>
        <v>67100000</v>
      </c>
      <c r="CS111" s="66">
        <f t="shared" si="144"/>
        <v>0</v>
      </c>
      <c r="CT111" s="66">
        <f t="shared" si="144"/>
        <v>0</v>
      </c>
      <c r="CU111" s="66">
        <f t="shared" si="144"/>
        <v>0</v>
      </c>
      <c r="CV111" s="66">
        <f t="shared" si="144"/>
        <v>56590931</v>
      </c>
      <c r="CW111" s="66">
        <f t="shared" si="144"/>
        <v>0</v>
      </c>
      <c r="CX111" s="66">
        <f t="shared" si="144"/>
        <v>0</v>
      </c>
      <c r="CY111" s="66">
        <f t="shared" si="144"/>
        <v>0</v>
      </c>
      <c r="CZ111" s="66">
        <f t="shared" si="145"/>
        <v>0</v>
      </c>
      <c r="DA111" s="66">
        <f t="shared" si="145"/>
        <v>0</v>
      </c>
      <c r="DB111" s="66">
        <f t="shared" si="145"/>
        <v>0</v>
      </c>
      <c r="DC111" s="66">
        <f t="shared" si="146"/>
        <v>10509069</v>
      </c>
      <c r="DD111" s="66">
        <f t="shared" si="146"/>
        <v>0</v>
      </c>
      <c r="DE111" s="66">
        <f t="shared" si="146"/>
        <v>0</v>
      </c>
      <c r="DF111" s="66">
        <f t="shared" si="147"/>
        <v>0</v>
      </c>
      <c r="DG111" s="66">
        <f t="shared" si="147"/>
        <v>0</v>
      </c>
      <c r="DH111" s="66">
        <f t="shared" si="147"/>
        <v>0</v>
      </c>
      <c r="DI111" s="66"/>
      <c r="DJ111" s="66">
        <f t="shared" si="148"/>
        <v>0</v>
      </c>
      <c r="DK111" s="66">
        <f t="shared" si="148"/>
        <v>0</v>
      </c>
      <c r="DL111" s="66">
        <f t="shared" si="148"/>
        <v>0</v>
      </c>
      <c r="DM111" s="4"/>
    </row>
    <row r="112" spans="1:117" ht="48.75" customHeight="1" x14ac:dyDescent="0.25">
      <c r="A112" s="221"/>
      <c r="B112" s="215" t="s">
        <v>60</v>
      </c>
      <c r="C112" s="70" t="s">
        <v>59</v>
      </c>
      <c r="D112" s="69" t="s">
        <v>58</v>
      </c>
      <c r="E112" s="68">
        <v>211</v>
      </c>
      <c r="F112" s="67" t="s">
        <v>57</v>
      </c>
      <c r="G112" s="66">
        <f t="shared" si="134"/>
        <v>2379879497</v>
      </c>
      <c r="H112" s="66"/>
      <c r="I112" s="66"/>
      <c r="J112" s="66">
        <v>2300000000</v>
      </c>
      <c r="K112" s="66"/>
      <c r="L112" s="66"/>
      <c r="M112" s="66"/>
      <c r="N112" s="66"/>
      <c r="O112" s="66"/>
      <c r="P112" s="66"/>
      <c r="Q112" s="66"/>
      <c r="R112" s="66">
        <f>70000000</f>
        <v>70000000</v>
      </c>
      <c r="S112" s="66"/>
      <c r="T112" s="66"/>
      <c r="U112" s="66"/>
      <c r="V112" s="66"/>
      <c r="W112" s="66"/>
      <c r="X112" s="66"/>
      <c r="Y112" s="66"/>
      <c r="Z112" s="66"/>
      <c r="AA112" s="66">
        <f>9879497</f>
        <v>9879497</v>
      </c>
      <c r="AC112" s="22">
        <f t="shared" si="106"/>
        <v>0.40521067441256248</v>
      </c>
      <c r="AD112" s="66">
        <f t="shared" si="135"/>
        <v>964352576</v>
      </c>
      <c r="AE112" s="66"/>
      <c r="AF112" s="66"/>
      <c r="AG112" s="66">
        <f>+'[1]MAYO 2016'!$M$75</f>
        <v>884486456</v>
      </c>
      <c r="AH112" s="66"/>
      <c r="AI112" s="66"/>
      <c r="AJ112" s="66"/>
      <c r="AK112" s="66"/>
      <c r="AL112" s="66"/>
      <c r="AM112" s="66"/>
      <c r="AN112" s="66"/>
      <c r="AO112" s="66">
        <f>+'[1]MAYO 2016'!$U$75</f>
        <v>70000000</v>
      </c>
      <c r="AP112" s="66"/>
      <c r="AQ112" s="66"/>
      <c r="AR112" s="66"/>
      <c r="AS112" s="66"/>
      <c r="AT112" s="66"/>
      <c r="AU112" s="66"/>
      <c r="AV112" s="66"/>
      <c r="AW112" s="66"/>
      <c r="AX112" s="66">
        <f>+'[1]MAYO 2016'!$AG$75</f>
        <v>9866120</v>
      </c>
      <c r="AY112" s="22">
        <f t="shared" si="108"/>
        <v>0.59478932558743747</v>
      </c>
      <c r="AZ112" s="66">
        <f t="shared" si="136"/>
        <v>1415526921</v>
      </c>
      <c r="BA112" s="66">
        <f t="shared" si="137"/>
        <v>0</v>
      </c>
      <c r="BB112" s="66">
        <f t="shared" si="138"/>
        <v>0</v>
      </c>
      <c r="BC112" s="66">
        <f t="shared" si="138"/>
        <v>1415513544</v>
      </c>
      <c r="BD112" s="66">
        <f t="shared" si="138"/>
        <v>0</v>
      </c>
      <c r="BE112" s="66">
        <f t="shared" si="139"/>
        <v>0</v>
      </c>
      <c r="BF112" s="66">
        <f t="shared" si="139"/>
        <v>0</v>
      </c>
      <c r="BG112" s="66">
        <f t="shared" si="139"/>
        <v>0</v>
      </c>
      <c r="BH112" s="66">
        <f t="shared" si="139"/>
        <v>0</v>
      </c>
      <c r="BI112" s="66">
        <f t="shared" si="139"/>
        <v>0</v>
      </c>
      <c r="BJ112" s="66">
        <f t="shared" si="139"/>
        <v>0</v>
      </c>
      <c r="BK112" s="66">
        <f t="shared" si="139"/>
        <v>0</v>
      </c>
      <c r="BL112" s="66">
        <f t="shared" si="139"/>
        <v>0</v>
      </c>
      <c r="BM112" s="66">
        <f t="shared" si="139"/>
        <v>0</v>
      </c>
      <c r="BN112" s="66">
        <f t="shared" si="139"/>
        <v>0</v>
      </c>
      <c r="BO112" s="66">
        <f t="shared" si="139"/>
        <v>0</v>
      </c>
      <c r="BP112" s="66">
        <f t="shared" si="139"/>
        <v>0</v>
      </c>
      <c r="BQ112" s="66"/>
      <c r="BR112" s="66"/>
      <c r="BS112" s="66">
        <f t="shared" si="140"/>
        <v>0</v>
      </c>
      <c r="BT112" s="66">
        <f t="shared" si="141"/>
        <v>13377</v>
      </c>
      <c r="BU112" s="22">
        <f t="shared" si="115"/>
        <v>0.22486423689711715</v>
      </c>
      <c r="BV112" s="66">
        <f t="shared" si="142"/>
        <v>535149787</v>
      </c>
      <c r="BW112" s="66"/>
      <c r="BX112" s="66"/>
      <c r="BY112" s="66">
        <f>+'[1]MAYO 2016'!$H$77+'[1]MAYO 2016'!$H$79+'[1]MAYO 2016'!$H$83+'[1]MAYO 2016'!$H$85+'[1]MAYO 2016'!$H$87+'[1]MAYO 2016'!$H$95</f>
        <v>525283667</v>
      </c>
      <c r="BZ112" s="66"/>
      <c r="CA112" s="66"/>
      <c r="CB112" s="66"/>
      <c r="CC112" s="66"/>
      <c r="CD112" s="66"/>
      <c r="CE112" s="66"/>
      <c r="CF112" s="66"/>
      <c r="CG112" s="66"/>
      <c r="CH112" s="66"/>
      <c r="CI112" s="66"/>
      <c r="CJ112" s="66"/>
      <c r="CK112" s="66"/>
      <c r="CL112" s="66"/>
      <c r="CM112" s="66"/>
      <c r="CN112" s="66"/>
      <c r="CO112" s="66"/>
      <c r="CP112" s="66">
        <f>+'[1]MAYO 2016'!$H$91</f>
        <v>9866120</v>
      </c>
      <c r="CQ112" s="22">
        <f t="shared" si="117"/>
        <v>0.77513576310288279</v>
      </c>
      <c r="CR112" s="66">
        <f t="shared" si="143"/>
        <v>1844729710</v>
      </c>
      <c r="CS112" s="66">
        <f t="shared" si="144"/>
        <v>0</v>
      </c>
      <c r="CT112" s="66">
        <f t="shared" si="144"/>
        <v>0</v>
      </c>
      <c r="CU112" s="66">
        <f t="shared" si="144"/>
        <v>1774716333</v>
      </c>
      <c r="CV112" s="66">
        <f t="shared" si="144"/>
        <v>0</v>
      </c>
      <c r="CW112" s="66">
        <f t="shared" si="144"/>
        <v>0</v>
      </c>
      <c r="CX112" s="66">
        <f t="shared" si="144"/>
        <v>0</v>
      </c>
      <c r="CY112" s="66">
        <f t="shared" si="144"/>
        <v>0</v>
      </c>
      <c r="CZ112" s="66">
        <f t="shared" si="145"/>
        <v>0</v>
      </c>
      <c r="DA112" s="66">
        <f t="shared" si="145"/>
        <v>0</v>
      </c>
      <c r="DB112" s="66">
        <f t="shared" si="145"/>
        <v>0</v>
      </c>
      <c r="DC112" s="66">
        <f t="shared" si="146"/>
        <v>70000000</v>
      </c>
      <c r="DD112" s="66">
        <f t="shared" si="146"/>
        <v>0</v>
      </c>
      <c r="DE112" s="66">
        <f t="shared" si="146"/>
        <v>0</v>
      </c>
      <c r="DF112" s="66">
        <f t="shared" si="147"/>
        <v>0</v>
      </c>
      <c r="DG112" s="66">
        <f t="shared" si="147"/>
        <v>0</v>
      </c>
      <c r="DH112" s="66">
        <f t="shared" si="147"/>
        <v>0</v>
      </c>
      <c r="DI112" s="66"/>
      <c r="DJ112" s="66">
        <f t="shared" si="148"/>
        <v>0</v>
      </c>
      <c r="DK112" s="66">
        <f t="shared" si="148"/>
        <v>0</v>
      </c>
      <c r="DL112" s="66">
        <f t="shared" si="148"/>
        <v>13377</v>
      </c>
    </row>
    <row r="113" spans="1:116" ht="39.75" customHeight="1" x14ac:dyDescent="0.25">
      <c r="A113" s="221"/>
      <c r="B113" s="216"/>
      <c r="C113" s="70" t="s">
        <v>56</v>
      </c>
      <c r="D113" s="69" t="s">
        <v>55</v>
      </c>
      <c r="E113" s="68">
        <v>211</v>
      </c>
      <c r="F113" s="67" t="s">
        <v>33</v>
      </c>
      <c r="G113" s="66">
        <f t="shared" si="134"/>
        <v>310432388</v>
      </c>
      <c r="H113" s="66"/>
      <c r="I113" s="66"/>
      <c r="J113" s="66">
        <v>170000000</v>
      </c>
      <c r="K113" s="66"/>
      <c r="L113" s="66"/>
      <c r="M113" s="66"/>
      <c r="N113" s="66"/>
      <c r="O113" s="66"/>
      <c r="P113" s="66"/>
      <c r="Q113" s="66"/>
      <c r="R113" s="66">
        <v>10432388</v>
      </c>
      <c r="S113" s="66"/>
      <c r="T113" s="66">
        <v>130000000</v>
      </c>
      <c r="U113" s="66"/>
      <c r="V113" s="66"/>
      <c r="W113" s="66"/>
      <c r="X113" s="66"/>
      <c r="Y113" s="66"/>
      <c r="Z113" s="66"/>
      <c r="AA113" s="66"/>
      <c r="AC113" s="22">
        <f t="shared" si="106"/>
        <v>0.21361338108831607</v>
      </c>
      <c r="AD113" s="66">
        <f t="shared" si="135"/>
        <v>66312512</v>
      </c>
      <c r="AE113" s="66"/>
      <c r="AF113" s="66"/>
      <c r="AG113" s="66">
        <f>+'[3]ABRIL 2016'!$M$83</f>
        <v>66312512</v>
      </c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22">
        <f t="shared" si="108"/>
        <v>0.78638661891168393</v>
      </c>
      <c r="AZ113" s="66">
        <f t="shared" si="136"/>
        <v>244119876</v>
      </c>
      <c r="BA113" s="66">
        <f t="shared" si="137"/>
        <v>0</v>
      </c>
      <c r="BB113" s="66">
        <f t="shared" si="138"/>
        <v>0</v>
      </c>
      <c r="BC113" s="66">
        <f t="shared" si="138"/>
        <v>103687488</v>
      </c>
      <c r="BD113" s="66">
        <f t="shared" si="138"/>
        <v>0</v>
      </c>
      <c r="BE113" s="66">
        <f t="shared" si="139"/>
        <v>0</v>
      </c>
      <c r="BF113" s="66">
        <f t="shared" si="139"/>
        <v>0</v>
      </c>
      <c r="BG113" s="66">
        <f t="shared" si="139"/>
        <v>0</v>
      </c>
      <c r="BH113" s="66">
        <f t="shared" si="139"/>
        <v>0</v>
      </c>
      <c r="BI113" s="66">
        <f t="shared" si="139"/>
        <v>0</v>
      </c>
      <c r="BJ113" s="66">
        <f t="shared" si="139"/>
        <v>0</v>
      </c>
      <c r="BK113" s="66">
        <f t="shared" si="139"/>
        <v>10432388</v>
      </c>
      <c r="BL113" s="66">
        <f t="shared" si="139"/>
        <v>0</v>
      </c>
      <c r="BM113" s="66">
        <f t="shared" si="139"/>
        <v>130000000</v>
      </c>
      <c r="BN113" s="66">
        <f t="shared" si="139"/>
        <v>0</v>
      </c>
      <c r="BO113" s="66">
        <f t="shared" si="139"/>
        <v>0</v>
      </c>
      <c r="BP113" s="66">
        <f t="shared" si="139"/>
        <v>0</v>
      </c>
      <c r="BQ113" s="66"/>
      <c r="BR113" s="66"/>
      <c r="BS113" s="66">
        <f t="shared" si="140"/>
        <v>0</v>
      </c>
      <c r="BT113" s="66">
        <f t="shared" si="141"/>
        <v>0</v>
      </c>
      <c r="BU113" s="22">
        <f t="shared" si="115"/>
        <v>0.21346275247542792</v>
      </c>
      <c r="BV113" s="66">
        <f t="shared" si="142"/>
        <v>66265752</v>
      </c>
      <c r="BW113" s="66"/>
      <c r="BX113" s="66"/>
      <c r="BY113" s="66">
        <f>+'[1]MAYO 2016'!$H$107+'[1]MAYO 2016'!$H$116+'[1]MAYO 2016'!$H$118</f>
        <v>66265752</v>
      </c>
      <c r="BZ113" s="66"/>
      <c r="CA113" s="66"/>
      <c r="CB113" s="66"/>
      <c r="CC113" s="66"/>
      <c r="CD113" s="66"/>
      <c r="CE113" s="66"/>
      <c r="CF113" s="66"/>
      <c r="CG113" s="66"/>
      <c r="CH113" s="66"/>
      <c r="CI113" s="66"/>
      <c r="CJ113" s="66"/>
      <c r="CK113" s="66"/>
      <c r="CL113" s="66"/>
      <c r="CM113" s="66"/>
      <c r="CN113" s="66"/>
      <c r="CO113" s="66"/>
      <c r="CP113" s="66"/>
      <c r="CQ113" s="22">
        <f t="shared" si="117"/>
        <v>0.7865372475245721</v>
      </c>
      <c r="CR113" s="66">
        <f t="shared" si="143"/>
        <v>244166636</v>
      </c>
      <c r="CS113" s="66">
        <f t="shared" si="144"/>
        <v>0</v>
      </c>
      <c r="CT113" s="66">
        <f t="shared" si="144"/>
        <v>0</v>
      </c>
      <c r="CU113" s="66">
        <f t="shared" si="144"/>
        <v>103734248</v>
      </c>
      <c r="CV113" s="66">
        <f t="shared" si="144"/>
        <v>0</v>
      </c>
      <c r="CW113" s="66">
        <f t="shared" si="144"/>
        <v>0</v>
      </c>
      <c r="CX113" s="66">
        <f t="shared" si="144"/>
        <v>0</v>
      </c>
      <c r="CY113" s="66">
        <f t="shared" si="144"/>
        <v>0</v>
      </c>
      <c r="CZ113" s="66">
        <f t="shared" si="145"/>
        <v>0</v>
      </c>
      <c r="DA113" s="66">
        <f t="shared" si="145"/>
        <v>0</v>
      </c>
      <c r="DB113" s="66">
        <f t="shared" si="145"/>
        <v>0</v>
      </c>
      <c r="DC113" s="66">
        <f t="shared" si="146"/>
        <v>10432388</v>
      </c>
      <c r="DD113" s="66">
        <f t="shared" si="146"/>
        <v>0</v>
      </c>
      <c r="DE113" s="66">
        <f t="shared" si="146"/>
        <v>130000000</v>
      </c>
      <c r="DF113" s="66">
        <f t="shared" si="147"/>
        <v>0</v>
      </c>
      <c r="DG113" s="66">
        <f t="shared" si="147"/>
        <v>0</v>
      </c>
      <c r="DH113" s="66">
        <f t="shared" si="147"/>
        <v>0</v>
      </c>
      <c r="DI113" s="66"/>
      <c r="DJ113" s="66">
        <f t="shared" si="148"/>
        <v>0</v>
      </c>
      <c r="DK113" s="66">
        <f t="shared" si="148"/>
        <v>0</v>
      </c>
      <c r="DL113" s="66">
        <f t="shared" si="148"/>
        <v>0</v>
      </c>
    </row>
    <row r="114" spans="1:116" s="72" customFormat="1" ht="36" customHeight="1" x14ac:dyDescent="0.25">
      <c r="A114" s="221"/>
      <c r="B114" s="216"/>
      <c r="C114" s="76" t="s">
        <v>54</v>
      </c>
      <c r="D114" s="69" t="s">
        <v>53</v>
      </c>
      <c r="E114" s="75">
        <v>211</v>
      </c>
      <c r="F114" s="67" t="s">
        <v>52</v>
      </c>
      <c r="G114" s="66">
        <f t="shared" si="134"/>
        <v>459535209</v>
      </c>
      <c r="H114" s="74"/>
      <c r="I114" s="21"/>
      <c r="J114" s="74">
        <v>453535209</v>
      </c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>
        <v>6000000</v>
      </c>
      <c r="AC114" s="73">
        <f t="shared" si="106"/>
        <v>0.39162613979378452</v>
      </c>
      <c r="AD114" s="66">
        <f t="shared" si="135"/>
        <v>179966000</v>
      </c>
      <c r="AE114" s="74"/>
      <c r="AF114" s="74"/>
      <c r="AG114" s="74">
        <f>+'[1]MAYO 2016'!$M$122</f>
        <v>179966000</v>
      </c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3">
        <f t="shared" si="108"/>
        <v>0.60837386020621542</v>
      </c>
      <c r="AZ114" s="66">
        <f t="shared" si="136"/>
        <v>279569209</v>
      </c>
      <c r="BA114" s="66">
        <f t="shared" si="137"/>
        <v>0</v>
      </c>
      <c r="BB114" s="74">
        <f t="shared" si="138"/>
        <v>0</v>
      </c>
      <c r="BC114" s="74">
        <f t="shared" si="138"/>
        <v>273569209</v>
      </c>
      <c r="BD114" s="74">
        <f t="shared" si="138"/>
        <v>0</v>
      </c>
      <c r="BE114" s="74">
        <f t="shared" si="139"/>
        <v>0</v>
      </c>
      <c r="BF114" s="74">
        <f t="shared" si="139"/>
        <v>0</v>
      </c>
      <c r="BG114" s="66">
        <f t="shared" si="139"/>
        <v>0</v>
      </c>
      <c r="BH114" s="74">
        <f t="shared" si="139"/>
        <v>0</v>
      </c>
      <c r="BI114" s="74">
        <f t="shared" si="139"/>
        <v>0</v>
      </c>
      <c r="BJ114" s="74">
        <f t="shared" si="139"/>
        <v>0</v>
      </c>
      <c r="BK114" s="74">
        <f t="shared" si="139"/>
        <v>0</v>
      </c>
      <c r="BL114" s="74">
        <f t="shared" si="139"/>
        <v>0</v>
      </c>
      <c r="BM114" s="74">
        <f t="shared" si="139"/>
        <v>0</v>
      </c>
      <c r="BN114" s="74">
        <f t="shared" si="139"/>
        <v>0</v>
      </c>
      <c r="BO114" s="74">
        <f t="shared" si="139"/>
        <v>0</v>
      </c>
      <c r="BP114" s="74">
        <f t="shared" si="139"/>
        <v>0</v>
      </c>
      <c r="BQ114" s="74"/>
      <c r="BR114" s="74"/>
      <c r="BS114" s="66">
        <f t="shared" si="140"/>
        <v>0</v>
      </c>
      <c r="BT114" s="74">
        <f t="shared" si="141"/>
        <v>6000000</v>
      </c>
      <c r="BU114" s="73">
        <f t="shared" si="115"/>
        <v>0.21797241655970695</v>
      </c>
      <c r="BV114" s="66">
        <f t="shared" si="142"/>
        <v>100166000</v>
      </c>
      <c r="BW114" s="74"/>
      <c r="BX114" s="74"/>
      <c r="BY114" s="74">
        <f>+'[3]ABRIL 2016'!$H$97</f>
        <v>100166000</v>
      </c>
      <c r="BZ114" s="74"/>
      <c r="CA114" s="74"/>
      <c r="CB114" s="74"/>
      <c r="CC114" s="74"/>
      <c r="CD114" s="74"/>
      <c r="CE114" s="74"/>
      <c r="CF114" s="74"/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3">
        <f t="shared" si="117"/>
        <v>0.78202758344029299</v>
      </c>
      <c r="CR114" s="66">
        <f t="shared" si="143"/>
        <v>359369209</v>
      </c>
      <c r="CS114" s="66">
        <f t="shared" si="144"/>
        <v>0</v>
      </c>
      <c r="CT114" s="66">
        <f t="shared" si="144"/>
        <v>0</v>
      </c>
      <c r="CU114" s="74">
        <f t="shared" si="144"/>
        <v>353369209</v>
      </c>
      <c r="CV114" s="74">
        <f t="shared" si="144"/>
        <v>0</v>
      </c>
      <c r="CW114" s="74">
        <f t="shared" si="144"/>
        <v>0</v>
      </c>
      <c r="CX114" s="74">
        <f t="shared" si="144"/>
        <v>0</v>
      </c>
      <c r="CY114" s="66">
        <f t="shared" si="144"/>
        <v>0</v>
      </c>
      <c r="CZ114" s="74">
        <f t="shared" si="145"/>
        <v>0</v>
      </c>
      <c r="DA114" s="74">
        <f t="shared" si="145"/>
        <v>0</v>
      </c>
      <c r="DB114" s="66">
        <f t="shared" si="145"/>
        <v>0</v>
      </c>
      <c r="DC114" s="74">
        <f t="shared" si="146"/>
        <v>0</v>
      </c>
      <c r="DD114" s="74">
        <f t="shared" si="146"/>
        <v>0</v>
      </c>
      <c r="DE114" s="74">
        <f t="shared" si="146"/>
        <v>0</v>
      </c>
      <c r="DF114" s="74">
        <f t="shared" si="147"/>
        <v>0</v>
      </c>
      <c r="DG114" s="74">
        <f t="shared" si="147"/>
        <v>0</v>
      </c>
      <c r="DH114" s="74">
        <f t="shared" si="147"/>
        <v>0</v>
      </c>
      <c r="DI114" s="74"/>
      <c r="DJ114" s="74">
        <f t="shared" si="148"/>
        <v>0</v>
      </c>
      <c r="DK114" s="74">
        <f t="shared" si="148"/>
        <v>0</v>
      </c>
      <c r="DL114" s="74">
        <f t="shared" si="148"/>
        <v>6000000</v>
      </c>
    </row>
    <row r="115" spans="1:116" ht="83.25" customHeight="1" x14ac:dyDescent="0.25">
      <c r="A115" s="221"/>
      <c r="B115" s="216"/>
      <c r="C115" s="70" t="s">
        <v>51</v>
      </c>
      <c r="D115" s="69" t="s">
        <v>50</v>
      </c>
      <c r="E115" s="68">
        <v>211</v>
      </c>
      <c r="F115" s="67" t="s">
        <v>47</v>
      </c>
      <c r="G115" s="66">
        <f t="shared" si="134"/>
        <v>428607498</v>
      </c>
      <c r="H115" s="66"/>
      <c r="I115" s="39"/>
      <c r="J115" s="66">
        <v>300000000</v>
      </c>
      <c r="K115" s="66"/>
      <c r="L115" s="66"/>
      <c r="M115" s="66"/>
      <c r="N115" s="66"/>
      <c r="O115" s="66"/>
      <c r="P115" s="66"/>
      <c r="Q115" s="66"/>
      <c r="R115" s="66">
        <v>15000000</v>
      </c>
      <c r="S115" s="66"/>
      <c r="T115" s="66"/>
      <c r="U115" s="66"/>
      <c r="V115" s="66"/>
      <c r="W115" s="66"/>
      <c r="X115" s="66"/>
      <c r="Y115" s="66"/>
      <c r="Z115" s="66"/>
      <c r="AA115" s="66">
        <f>105607498+8000000</f>
        <v>113607498</v>
      </c>
      <c r="AC115" s="22">
        <f t="shared" si="106"/>
        <v>0.76949031348956942</v>
      </c>
      <c r="AD115" s="66">
        <f t="shared" si="135"/>
        <v>329809318</v>
      </c>
      <c r="AE115" s="66"/>
      <c r="AF115" s="66"/>
      <c r="AG115" s="66">
        <f>+'[1]MAYO 2016'!$M$129</f>
        <v>294809318</v>
      </c>
      <c r="AH115" s="66"/>
      <c r="AI115" s="66"/>
      <c r="AJ115" s="66"/>
      <c r="AK115" s="66"/>
      <c r="AL115" s="66"/>
      <c r="AM115" s="66"/>
      <c r="AN115" s="66"/>
      <c r="AO115" s="66">
        <v>15000000</v>
      </c>
      <c r="AP115" s="66"/>
      <c r="AQ115" s="66"/>
      <c r="AR115" s="66"/>
      <c r="AS115" s="66"/>
      <c r="AT115" s="66"/>
      <c r="AU115" s="66"/>
      <c r="AV115" s="66"/>
      <c r="AW115" s="66"/>
      <c r="AX115" s="66">
        <f>+'[3]ABRIL 2016'!$AG$105</f>
        <v>20000000</v>
      </c>
      <c r="AY115" s="22">
        <f t="shared" si="108"/>
        <v>0.23050968651043058</v>
      </c>
      <c r="AZ115" s="66">
        <f t="shared" si="136"/>
        <v>98798180</v>
      </c>
      <c r="BA115" s="66">
        <f t="shared" si="137"/>
        <v>0</v>
      </c>
      <c r="BB115" s="66">
        <f t="shared" si="138"/>
        <v>0</v>
      </c>
      <c r="BC115" s="66">
        <f t="shared" si="138"/>
        <v>5190682</v>
      </c>
      <c r="BD115" s="66">
        <f t="shared" si="138"/>
        <v>0</v>
      </c>
      <c r="BE115" s="66">
        <f t="shared" si="139"/>
        <v>0</v>
      </c>
      <c r="BF115" s="66">
        <f t="shared" si="139"/>
        <v>0</v>
      </c>
      <c r="BG115" s="66">
        <f t="shared" si="139"/>
        <v>0</v>
      </c>
      <c r="BH115" s="66">
        <f t="shared" si="139"/>
        <v>0</v>
      </c>
      <c r="BI115" s="66">
        <f t="shared" si="139"/>
        <v>0</v>
      </c>
      <c r="BJ115" s="66">
        <f t="shared" si="139"/>
        <v>0</v>
      </c>
      <c r="BK115" s="66">
        <f t="shared" si="139"/>
        <v>0</v>
      </c>
      <c r="BL115" s="66">
        <f t="shared" si="139"/>
        <v>0</v>
      </c>
      <c r="BM115" s="66">
        <f t="shared" si="139"/>
        <v>0</v>
      </c>
      <c r="BN115" s="66">
        <f t="shared" si="139"/>
        <v>0</v>
      </c>
      <c r="BO115" s="66">
        <f t="shared" si="139"/>
        <v>0</v>
      </c>
      <c r="BP115" s="66">
        <f t="shared" si="139"/>
        <v>0</v>
      </c>
      <c r="BQ115" s="66"/>
      <c r="BR115" s="66"/>
      <c r="BS115" s="66">
        <f t="shared" si="140"/>
        <v>0</v>
      </c>
      <c r="BT115" s="66">
        <f t="shared" si="141"/>
        <v>93607498</v>
      </c>
      <c r="BU115" s="22">
        <f t="shared" si="115"/>
        <v>0.22648963084635537</v>
      </c>
      <c r="BV115" s="66">
        <f t="shared" si="142"/>
        <v>97075154</v>
      </c>
      <c r="BW115" s="66"/>
      <c r="BX115" s="66"/>
      <c r="BY115" s="66">
        <f>+'[1]MAYO 2016'!$H$132+'[1]MAYO 2016'!$H$134+'[1]MAYO 2016'!$H$140+'[1]MAYO 2016'!$H$143</f>
        <v>62075154</v>
      </c>
      <c r="BZ115" s="66"/>
      <c r="CA115" s="66"/>
      <c r="CB115" s="66"/>
      <c r="CC115" s="66"/>
      <c r="CD115" s="66"/>
      <c r="CE115" s="66"/>
      <c r="CF115" s="66"/>
      <c r="CG115" s="66">
        <f>+'[2]MARZO 2016 ULTIMO'!$H$88</f>
        <v>15000000</v>
      </c>
      <c r="CH115" s="66"/>
      <c r="CI115" s="66"/>
      <c r="CJ115" s="66"/>
      <c r="CK115" s="66"/>
      <c r="CL115" s="66"/>
      <c r="CM115" s="66"/>
      <c r="CN115" s="66"/>
      <c r="CO115" s="66"/>
      <c r="CP115" s="66">
        <f>+'[3]ABRIL 2016'!$H$113+'[3]ABRIL 2016'!$H$115</f>
        <v>20000000</v>
      </c>
      <c r="CQ115" s="22">
        <f t="shared" si="117"/>
        <v>0.77351036915364468</v>
      </c>
      <c r="CR115" s="66">
        <f t="shared" si="143"/>
        <v>331532344</v>
      </c>
      <c r="CS115" s="66">
        <f t="shared" si="144"/>
        <v>0</v>
      </c>
      <c r="CT115" s="66">
        <f t="shared" si="144"/>
        <v>0</v>
      </c>
      <c r="CU115" s="66">
        <f t="shared" si="144"/>
        <v>237924846</v>
      </c>
      <c r="CV115" s="66">
        <f t="shared" si="144"/>
        <v>0</v>
      </c>
      <c r="CW115" s="66">
        <f t="shared" si="144"/>
        <v>0</v>
      </c>
      <c r="CX115" s="66">
        <f t="shared" si="144"/>
        <v>0</v>
      </c>
      <c r="CY115" s="66">
        <f t="shared" si="144"/>
        <v>0</v>
      </c>
      <c r="CZ115" s="66">
        <f t="shared" si="145"/>
        <v>0</v>
      </c>
      <c r="DA115" s="66">
        <f t="shared" si="145"/>
        <v>0</v>
      </c>
      <c r="DB115" s="66">
        <f t="shared" si="145"/>
        <v>0</v>
      </c>
      <c r="DC115" s="66">
        <f t="shared" si="146"/>
        <v>0</v>
      </c>
      <c r="DD115" s="66">
        <f t="shared" si="146"/>
        <v>0</v>
      </c>
      <c r="DE115" s="66">
        <f t="shared" si="146"/>
        <v>0</v>
      </c>
      <c r="DF115" s="66">
        <f t="shared" si="147"/>
        <v>0</v>
      </c>
      <c r="DG115" s="66">
        <f t="shared" si="147"/>
        <v>0</v>
      </c>
      <c r="DH115" s="66">
        <f t="shared" si="147"/>
        <v>0</v>
      </c>
      <c r="DI115" s="66"/>
      <c r="DJ115" s="66">
        <f t="shared" si="148"/>
        <v>0</v>
      </c>
      <c r="DK115" s="66">
        <f t="shared" si="148"/>
        <v>0</v>
      </c>
      <c r="DL115" s="66">
        <f t="shared" si="148"/>
        <v>93607498</v>
      </c>
    </row>
    <row r="116" spans="1:116" ht="81" customHeight="1" x14ac:dyDescent="0.25">
      <c r="A116" s="221"/>
      <c r="B116" s="216"/>
      <c r="C116" s="70" t="s">
        <v>49</v>
      </c>
      <c r="D116" s="69" t="s">
        <v>48</v>
      </c>
      <c r="E116" s="68">
        <v>211</v>
      </c>
      <c r="F116" s="67" t="s">
        <v>47</v>
      </c>
      <c r="G116" s="66">
        <f t="shared" si="134"/>
        <v>103835012</v>
      </c>
      <c r="H116" s="66"/>
      <c r="I116" s="39"/>
      <c r="J116" s="66">
        <v>50000000</v>
      </c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>
        <f>47318981+5271083+155508+1089440</f>
        <v>53835012</v>
      </c>
      <c r="AC116" s="22">
        <f t="shared" si="106"/>
        <v>5.038955453676839E-2</v>
      </c>
      <c r="AD116" s="66">
        <f t="shared" si="135"/>
        <v>5232200</v>
      </c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>
        <f>+'[1]MAYO 2016'!$AG$148</f>
        <v>5232200</v>
      </c>
      <c r="AY116" s="22">
        <f t="shared" si="108"/>
        <v>0.94961044546323159</v>
      </c>
      <c r="AZ116" s="66">
        <f t="shared" si="136"/>
        <v>98602812</v>
      </c>
      <c r="BA116" s="66">
        <f t="shared" si="137"/>
        <v>0</v>
      </c>
      <c r="BB116" s="66">
        <f t="shared" si="138"/>
        <v>0</v>
      </c>
      <c r="BC116" s="66">
        <f t="shared" si="138"/>
        <v>50000000</v>
      </c>
      <c r="BD116" s="66">
        <f t="shared" si="138"/>
        <v>0</v>
      </c>
      <c r="BE116" s="66">
        <f t="shared" si="139"/>
        <v>0</v>
      </c>
      <c r="BF116" s="66">
        <f t="shared" si="139"/>
        <v>0</v>
      </c>
      <c r="BG116" s="66">
        <f t="shared" si="139"/>
        <v>0</v>
      </c>
      <c r="BH116" s="66">
        <f t="shared" si="139"/>
        <v>0</v>
      </c>
      <c r="BI116" s="66">
        <f t="shared" si="139"/>
        <v>0</v>
      </c>
      <c r="BJ116" s="66">
        <f t="shared" si="139"/>
        <v>0</v>
      </c>
      <c r="BK116" s="66">
        <f t="shared" si="139"/>
        <v>0</v>
      </c>
      <c r="BL116" s="66">
        <f t="shared" si="139"/>
        <v>0</v>
      </c>
      <c r="BM116" s="66">
        <f t="shared" si="139"/>
        <v>0</v>
      </c>
      <c r="BN116" s="66">
        <f t="shared" si="139"/>
        <v>0</v>
      </c>
      <c r="BO116" s="66">
        <f t="shared" si="139"/>
        <v>0</v>
      </c>
      <c r="BP116" s="66">
        <f t="shared" si="139"/>
        <v>0</v>
      </c>
      <c r="BQ116" s="66"/>
      <c r="BR116" s="66"/>
      <c r="BS116" s="66">
        <f t="shared" si="140"/>
        <v>0</v>
      </c>
      <c r="BT116" s="66">
        <f t="shared" si="141"/>
        <v>48602812</v>
      </c>
      <c r="BU116" s="22">
        <f t="shared" si="115"/>
        <v>0</v>
      </c>
      <c r="BV116" s="66">
        <f t="shared" si="142"/>
        <v>0</v>
      </c>
      <c r="BW116" s="66"/>
      <c r="BX116" s="66"/>
      <c r="BY116" s="66"/>
      <c r="BZ116" s="66"/>
      <c r="CA116" s="66"/>
      <c r="CB116" s="66"/>
      <c r="CC116" s="66"/>
      <c r="CD116" s="66"/>
      <c r="CE116" s="66"/>
      <c r="CF116" s="66"/>
      <c r="CG116" s="66"/>
      <c r="CH116" s="66"/>
      <c r="CI116" s="66"/>
      <c r="CJ116" s="66"/>
      <c r="CK116" s="66"/>
      <c r="CL116" s="66"/>
      <c r="CM116" s="66"/>
      <c r="CN116" s="66"/>
      <c r="CO116" s="66"/>
      <c r="CP116" s="66"/>
      <c r="CQ116" s="22">
        <f t="shared" si="117"/>
        <v>1</v>
      </c>
      <c r="CR116" s="66">
        <f t="shared" si="143"/>
        <v>103835012</v>
      </c>
      <c r="CS116" s="66">
        <f t="shared" si="144"/>
        <v>0</v>
      </c>
      <c r="CT116" s="66">
        <f t="shared" si="144"/>
        <v>0</v>
      </c>
      <c r="CU116" s="66">
        <f t="shared" si="144"/>
        <v>50000000</v>
      </c>
      <c r="CV116" s="66">
        <f t="shared" si="144"/>
        <v>0</v>
      </c>
      <c r="CW116" s="66">
        <f t="shared" si="144"/>
        <v>0</v>
      </c>
      <c r="CX116" s="66">
        <f t="shared" si="144"/>
        <v>0</v>
      </c>
      <c r="CY116" s="66">
        <f t="shared" si="144"/>
        <v>0</v>
      </c>
      <c r="CZ116" s="66">
        <f t="shared" si="145"/>
        <v>0</v>
      </c>
      <c r="DA116" s="66">
        <f t="shared" si="145"/>
        <v>0</v>
      </c>
      <c r="DB116" s="66">
        <f t="shared" si="145"/>
        <v>0</v>
      </c>
      <c r="DC116" s="66">
        <f t="shared" si="146"/>
        <v>0</v>
      </c>
      <c r="DD116" s="66">
        <f t="shared" si="146"/>
        <v>0</v>
      </c>
      <c r="DE116" s="66">
        <f t="shared" si="146"/>
        <v>0</v>
      </c>
      <c r="DF116" s="66">
        <f t="shared" si="147"/>
        <v>0</v>
      </c>
      <c r="DG116" s="66">
        <f t="shared" si="147"/>
        <v>0</v>
      </c>
      <c r="DH116" s="66">
        <f t="shared" si="147"/>
        <v>0</v>
      </c>
      <c r="DI116" s="66"/>
      <c r="DJ116" s="66">
        <f t="shared" si="148"/>
        <v>0</v>
      </c>
      <c r="DK116" s="66">
        <f t="shared" si="148"/>
        <v>0</v>
      </c>
      <c r="DL116" s="66">
        <f t="shared" si="148"/>
        <v>53835012</v>
      </c>
    </row>
    <row r="117" spans="1:116" ht="24.75" customHeight="1" x14ac:dyDescent="0.25">
      <c r="A117" s="221"/>
      <c r="B117" s="216"/>
      <c r="C117" s="70" t="s">
        <v>46</v>
      </c>
      <c r="D117" s="69" t="s">
        <v>45</v>
      </c>
      <c r="E117" s="68">
        <v>211</v>
      </c>
      <c r="F117" s="67" t="s">
        <v>44</v>
      </c>
      <c r="G117" s="66">
        <f t="shared" si="134"/>
        <v>3000000</v>
      </c>
      <c r="H117" s="66"/>
      <c r="I117" s="39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>
        <v>3000000</v>
      </c>
      <c r="AC117" s="22">
        <f t="shared" si="106"/>
        <v>1</v>
      </c>
      <c r="AD117" s="66">
        <f t="shared" si="135"/>
        <v>3000000</v>
      </c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>
        <v>3000000</v>
      </c>
      <c r="AY117" s="22">
        <f t="shared" si="108"/>
        <v>0</v>
      </c>
      <c r="AZ117" s="66">
        <f t="shared" si="136"/>
        <v>0</v>
      </c>
      <c r="BA117" s="66">
        <f t="shared" si="137"/>
        <v>0</v>
      </c>
      <c r="BB117" s="66">
        <f t="shared" si="138"/>
        <v>0</v>
      </c>
      <c r="BC117" s="66">
        <f t="shared" si="138"/>
        <v>0</v>
      </c>
      <c r="BD117" s="66">
        <f t="shared" si="138"/>
        <v>0</v>
      </c>
      <c r="BE117" s="66">
        <f t="shared" si="139"/>
        <v>0</v>
      </c>
      <c r="BF117" s="66">
        <f t="shared" si="139"/>
        <v>0</v>
      </c>
      <c r="BG117" s="66">
        <f t="shared" si="139"/>
        <v>0</v>
      </c>
      <c r="BH117" s="66">
        <f t="shared" si="139"/>
        <v>0</v>
      </c>
      <c r="BI117" s="66">
        <f t="shared" si="139"/>
        <v>0</v>
      </c>
      <c r="BJ117" s="66">
        <f t="shared" si="139"/>
        <v>0</v>
      </c>
      <c r="BK117" s="66">
        <f t="shared" si="139"/>
        <v>0</v>
      </c>
      <c r="BL117" s="66">
        <f t="shared" si="139"/>
        <v>0</v>
      </c>
      <c r="BM117" s="66">
        <f t="shared" si="139"/>
        <v>0</v>
      </c>
      <c r="BN117" s="66">
        <f t="shared" si="139"/>
        <v>0</v>
      </c>
      <c r="BO117" s="66">
        <f t="shared" si="139"/>
        <v>0</v>
      </c>
      <c r="BP117" s="66">
        <f t="shared" si="139"/>
        <v>0</v>
      </c>
      <c r="BQ117" s="66"/>
      <c r="BR117" s="66"/>
      <c r="BS117" s="66">
        <f t="shared" si="140"/>
        <v>0</v>
      </c>
      <c r="BT117" s="66">
        <f t="shared" si="141"/>
        <v>0</v>
      </c>
      <c r="BU117" s="22">
        <f t="shared" si="115"/>
        <v>0.99367266666666665</v>
      </c>
      <c r="BV117" s="66">
        <f t="shared" si="142"/>
        <v>2981018</v>
      </c>
      <c r="BW117" s="66"/>
      <c r="BX117" s="66"/>
      <c r="BY117" s="66"/>
      <c r="BZ117" s="66"/>
      <c r="CA117" s="66"/>
      <c r="CB117" s="66"/>
      <c r="CC117" s="66"/>
      <c r="CD117" s="66"/>
      <c r="CE117" s="66"/>
      <c r="CF117" s="66"/>
      <c r="CG117" s="66"/>
      <c r="CH117" s="66"/>
      <c r="CI117" s="66"/>
      <c r="CJ117" s="66"/>
      <c r="CK117" s="66"/>
      <c r="CL117" s="66"/>
      <c r="CM117" s="66"/>
      <c r="CN117" s="66"/>
      <c r="CO117" s="66"/>
      <c r="CP117" s="66">
        <v>2981018</v>
      </c>
      <c r="CQ117" s="22">
        <f t="shared" si="117"/>
        <v>6.3273333333333515E-3</v>
      </c>
      <c r="CR117" s="66">
        <f t="shared" si="143"/>
        <v>18982</v>
      </c>
      <c r="CS117" s="66">
        <f t="shared" si="144"/>
        <v>0</v>
      </c>
      <c r="CT117" s="66">
        <f t="shared" si="144"/>
        <v>0</v>
      </c>
      <c r="CU117" s="66">
        <f t="shared" si="144"/>
        <v>0</v>
      </c>
      <c r="CV117" s="66">
        <f t="shared" si="144"/>
        <v>0</v>
      </c>
      <c r="CW117" s="66">
        <f t="shared" si="144"/>
        <v>0</v>
      </c>
      <c r="CX117" s="66">
        <f t="shared" si="144"/>
        <v>0</v>
      </c>
      <c r="CY117" s="66">
        <f t="shared" si="144"/>
        <v>0</v>
      </c>
      <c r="CZ117" s="66">
        <f t="shared" si="145"/>
        <v>0</v>
      </c>
      <c r="DA117" s="66">
        <f t="shared" si="145"/>
        <v>0</v>
      </c>
      <c r="DB117" s="66">
        <f t="shared" si="145"/>
        <v>0</v>
      </c>
      <c r="DC117" s="66">
        <f t="shared" si="146"/>
        <v>0</v>
      </c>
      <c r="DD117" s="66">
        <f t="shared" si="146"/>
        <v>0</v>
      </c>
      <c r="DE117" s="66">
        <f t="shared" si="146"/>
        <v>0</v>
      </c>
      <c r="DF117" s="66">
        <f t="shared" si="147"/>
        <v>0</v>
      </c>
      <c r="DG117" s="66">
        <f t="shared" si="147"/>
        <v>0</v>
      </c>
      <c r="DH117" s="66">
        <f t="shared" si="147"/>
        <v>0</v>
      </c>
      <c r="DI117" s="66"/>
      <c r="DJ117" s="66">
        <f t="shared" si="148"/>
        <v>0</v>
      </c>
      <c r="DK117" s="66">
        <f t="shared" si="148"/>
        <v>0</v>
      </c>
      <c r="DL117" s="66">
        <f t="shared" si="148"/>
        <v>18982</v>
      </c>
    </row>
    <row r="118" spans="1:116" ht="39" customHeight="1" x14ac:dyDescent="0.25">
      <c r="A118" s="221"/>
      <c r="B118" s="216"/>
      <c r="C118" s="70" t="s">
        <v>43</v>
      </c>
      <c r="D118" s="69" t="s">
        <v>42</v>
      </c>
      <c r="E118" s="68">
        <v>211</v>
      </c>
      <c r="F118" s="67" t="s">
        <v>41</v>
      </c>
      <c r="G118" s="66">
        <f t="shared" si="134"/>
        <v>5000000</v>
      </c>
      <c r="H118" s="66"/>
      <c r="I118" s="39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>
        <v>5000000</v>
      </c>
      <c r="AC118" s="22">
        <f t="shared" si="106"/>
        <v>0.58477920000000005</v>
      </c>
      <c r="AD118" s="66">
        <f t="shared" si="135"/>
        <v>2923896</v>
      </c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  <c r="AU118" s="66"/>
      <c r="AV118" s="66"/>
      <c r="AW118" s="66"/>
      <c r="AX118" s="66">
        <f>+'[1]MAYO 2016'!$AG$161</f>
        <v>2923896</v>
      </c>
      <c r="AY118" s="22">
        <f t="shared" si="108"/>
        <v>0.41522079999999995</v>
      </c>
      <c r="AZ118" s="66">
        <f t="shared" si="136"/>
        <v>2076104</v>
      </c>
      <c r="BA118" s="66">
        <f t="shared" si="137"/>
        <v>0</v>
      </c>
      <c r="BB118" s="66">
        <f t="shared" si="138"/>
        <v>0</v>
      </c>
      <c r="BC118" s="66">
        <f t="shared" si="138"/>
        <v>0</v>
      </c>
      <c r="BD118" s="66">
        <f t="shared" si="138"/>
        <v>0</v>
      </c>
      <c r="BE118" s="66">
        <f t="shared" si="139"/>
        <v>0</v>
      </c>
      <c r="BF118" s="66">
        <f t="shared" si="139"/>
        <v>0</v>
      </c>
      <c r="BG118" s="66">
        <f t="shared" si="139"/>
        <v>0</v>
      </c>
      <c r="BH118" s="66">
        <f t="shared" si="139"/>
        <v>0</v>
      </c>
      <c r="BI118" s="66">
        <f t="shared" si="139"/>
        <v>0</v>
      </c>
      <c r="BJ118" s="66">
        <f t="shared" si="139"/>
        <v>0</v>
      </c>
      <c r="BK118" s="66">
        <f t="shared" si="139"/>
        <v>0</v>
      </c>
      <c r="BL118" s="66">
        <f t="shared" si="139"/>
        <v>0</v>
      </c>
      <c r="BM118" s="66">
        <f t="shared" si="139"/>
        <v>0</v>
      </c>
      <c r="BN118" s="66">
        <f t="shared" si="139"/>
        <v>0</v>
      </c>
      <c r="BO118" s="66">
        <f t="shared" si="139"/>
        <v>0</v>
      </c>
      <c r="BP118" s="66">
        <f t="shared" si="139"/>
        <v>0</v>
      </c>
      <c r="BQ118" s="66"/>
      <c r="BR118" s="66"/>
      <c r="BS118" s="66">
        <f t="shared" si="140"/>
        <v>0</v>
      </c>
      <c r="BT118" s="66">
        <f t="shared" si="141"/>
        <v>2076104</v>
      </c>
      <c r="BU118" s="22">
        <f t="shared" si="115"/>
        <v>0.16926720000000001</v>
      </c>
      <c r="BV118" s="66">
        <f t="shared" si="142"/>
        <v>846336</v>
      </c>
      <c r="BW118" s="66"/>
      <c r="BX118" s="66"/>
      <c r="BY118" s="66"/>
      <c r="BZ118" s="66"/>
      <c r="CA118" s="66"/>
      <c r="CB118" s="66"/>
      <c r="CC118" s="66"/>
      <c r="CD118" s="66"/>
      <c r="CE118" s="66"/>
      <c r="CF118" s="66"/>
      <c r="CG118" s="66"/>
      <c r="CH118" s="66"/>
      <c r="CI118" s="66"/>
      <c r="CJ118" s="66"/>
      <c r="CK118" s="66"/>
      <c r="CL118" s="66"/>
      <c r="CM118" s="66"/>
      <c r="CN118" s="66"/>
      <c r="CO118" s="66"/>
      <c r="CP118" s="66">
        <f>+'[3]ABRIL 2016'!$H$133</f>
        <v>846336</v>
      </c>
      <c r="CQ118" s="22">
        <f t="shared" si="117"/>
        <v>0.83073280000000005</v>
      </c>
      <c r="CR118" s="66">
        <f t="shared" si="143"/>
        <v>4153664</v>
      </c>
      <c r="CS118" s="66">
        <f t="shared" si="144"/>
        <v>0</v>
      </c>
      <c r="CT118" s="66">
        <f t="shared" si="144"/>
        <v>0</v>
      </c>
      <c r="CU118" s="66">
        <f t="shared" si="144"/>
        <v>0</v>
      </c>
      <c r="CV118" s="66">
        <f t="shared" si="144"/>
        <v>0</v>
      </c>
      <c r="CW118" s="66">
        <f t="shared" si="144"/>
        <v>0</v>
      </c>
      <c r="CX118" s="66">
        <f t="shared" si="144"/>
        <v>0</v>
      </c>
      <c r="CY118" s="66">
        <f t="shared" si="144"/>
        <v>0</v>
      </c>
      <c r="CZ118" s="66">
        <f t="shared" si="145"/>
        <v>0</v>
      </c>
      <c r="DA118" s="66">
        <f t="shared" si="145"/>
        <v>0</v>
      </c>
      <c r="DB118" s="66">
        <f t="shared" si="145"/>
        <v>0</v>
      </c>
      <c r="DC118" s="66">
        <f t="shared" si="146"/>
        <v>0</v>
      </c>
      <c r="DD118" s="66">
        <f t="shared" si="146"/>
        <v>0</v>
      </c>
      <c r="DE118" s="66">
        <f t="shared" si="146"/>
        <v>0</v>
      </c>
      <c r="DF118" s="66">
        <f t="shared" si="147"/>
        <v>0</v>
      </c>
      <c r="DG118" s="66">
        <f t="shared" si="147"/>
        <v>0</v>
      </c>
      <c r="DH118" s="66">
        <f t="shared" si="147"/>
        <v>0</v>
      </c>
      <c r="DI118" s="66"/>
      <c r="DJ118" s="66">
        <f t="shared" si="148"/>
        <v>0</v>
      </c>
      <c r="DK118" s="66">
        <f t="shared" si="148"/>
        <v>0</v>
      </c>
      <c r="DL118" s="66">
        <f t="shared" si="148"/>
        <v>4153664</v>
      </c>
    </row>
    <row r="119" spans="1:116" s="72" customFormat="1" ht="35.25" customHeight="1" x14ac:dyDescent="0.25">
      <c r="A119" s="221"/>
      <c r="B119" s="216"/>
      <c r="C119" s="76" t="s">
        <v>40</v>
      </c>
      <c r="D119" s="69" t="s">
        <v>39</v>
      </c>
      <c r="E119" s="75">
        <v>211</v>
      </c>
      <c r="F119" s="67" t="s">
        <v>33</v>
      </c>
      <c r="G119" s="66">
        <f t="shared" si="134"/>
        <v>325200000</v>
      </c>
      <c r="H119" s="74"/>
      <c r="I119" s="21"/>
      <c r="J119" s="74">
        <f>296464791+28735209</f>
        <v>325200000</v>
      </c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>
        <f>28735209-28735209</f>
        <v>0</v>
      </c>
      <c r="W119" s="66"/>
      <c r="X119" s="66"/>
      <c r="Y119" s="66"/>
      <c r="Z119" s="66"/>
      <c r="AA119" s="66"/>
      <c r="AC119" s="73">
        <f t="shared" si="106"/>
        <v>0.1580639606396064</v>
      </c>
      <c r="AD119" s="66">
        <f t="shared" si="135"/>
        <v>51402400</v>
      </c>
      <c r="AE119" s="74"/>
      <c r="AF119" s="74"/>
      <c r="AG119" s="74">
        <v>51402400</v>
      </c>
      <c r="AH119" s="74"/>
      <c r="AI119" s="74"/>
      <c r="AJ119" s="74"/>
      <c r="AK119" s="74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3">
        <f t="shared" si="108"/>
        <v>0.84193603936039363</v>
      </c>
      <c r="AZ119" s="66">
        <f t="shared" si="136"/>
        <v>273797600</v>
      </c>
      <c r="BA119" s="66">
        <f t="shared" si="137"/>
        <v>0</v>
      </c>
      <c r="BB119" s="74">
        <f t="shared" si="138"/>
        <v>0</v>
      </c>
      <c r="BC119" s="74">
        <f t="shared" si="138"/>
        <v>273797600</v>
      </c>
      <c r="BD119" s="74">
        <f t="shared" si="138"/>
        <v>0</v>
      </c>
      <c r="BE119" s="74">
        <f t="shared" si="139"/>
        <v>0</v>
      </c>
      <c r="BF119" s="74">
        <f t="shared" si="139"/>
        <v>0</v>
      </c>
      <c r="BG119" s="66">
        <f t="shared" si="139"/>
        <v>0</v>
      </c>
      <c r="BH119" s="74">
        <f t="shared" si="139"/>
        <v>0</v>
      </c>
      <c r="BI119" s="74">
        <f t="shared" si="139"/>
        <v>0</v>
      </c>
      <c r="BJ119" s="74">
        <f t="shared" si="139"/>
        <v>0</v>
      </c>
      <c r="BK119" s="74">
        <f t="shared" si="139"/>
        <v>0</v>
      </c>
      <c r="BL119" s="74">
        <f t="shared" si="139"/>
        <v>0</v>
      </c>
      <c r="BM119" s="74">
        <f t="shared" si="139"/>
        <v>0</v>
      </c>
      <c r="BN119" s="74">
        <f t="shared" si="139"/>
        <v>0</v>
      </c>
      <c r="BO119" s="74">
        <f t="shared" si="139"/>
        <v>0</v>
      </c>
      <c r="BP119" s="74">
        <f t="shared" si="139"/>
        <v>0</v>
      </c>
      <c r="BQ119" s="74"/>
      <c r="BR119" s="74"/>
      <c r="BS119" s="66">
        <f t="shared" si="140"/>
        <v>0</v>
      </c>
      <c r="BT119" s="74">
        <f t="shared" si="141"/>
        <v>0</v>
      </c>
      <c r="BU119" s="73">
        <f t="shared" si="115"/>
        <v>0.1580639606396064</v>
      </c>
      <c r="BV119" s="66">
        <f t="shared" si="142"/>
        <v>51402400</v>
      </c>
      <c r="BW119" s="74"/>
      <c r="BX119" s="74"/>
      <c r="BY119" s="74">
        <f>+'[1]MAYO 2016'!$H$166</f>
        <v>51402400</v>
      </c>
      <c r="BZ119" s="74"/>
      <c r="CA119" s="74"/>
      <c r="CB119" s="74"/>
      <c r="CC119" s="74"/>
      <c r="CD119" s="74"/>
      <c r="CE119" s="74"/>
      <c r="CF119" s="74"/>
      <c r="CG119" s="74"/>
      <c r="CH119" s="74"/>
      <c r="CI119" s="74"/>
      <c r="CJ119" s="74"/>
      <c r="CK119" s="74"/>
      <c r="CL119" s="74"/>
      <c r="CM119" s="74"/>
      <c r="CN119" s="74"/>
      <c r="CO119" s="74"/>
      <c r="CP119" s="74"/>
      <c r="CQ119" s="73">
        <f t="shared" si="117"/>
        <v>0.84193603936039363</v>
      </c>
      <c r="CR119" s="66">
        <f t="shared" si="143"/>
        <v>273797600</v>
      </c>
      <c r="CS119" s="66">
        <f t="shared" si="144"/>
        <v>0</v>
      </c>
      <c r="CT119" s="66">
        <f t="shared" si="144"/>
        <v>0</v>
      </c>
      <c r="CU119" s="74">
        <f t="shared" si="144"/>
        <v>273797600</v>
      </c>
      <c r="CV119" s="74">
        <f t="shared" si="144"/>
        <v>0</v>
      </c>
      <c r="CW119" s="74">
        <f t="shared" si="144"/>
        <v>0</v>
      </c>
      <c r="CX119" s="74">
        <f t="shared" si="144"/>
        <v>0</v>
      </c>
      <c r="CY119" s="66">
        <f t="shared" si="144"/>
        <v>0</v>
      </c>
      <c r="CZ119" s="74">
        <f t="shared" si="145"/>
        <v>0</v>
      </c>
      <c r="DA119" s="74">
        <f t="shared" si="145"/>
        <v>0</v>
      </c>
      <c r="DB119" s="66">
        <f t="shared" si="145"/>
        <v>0</v>
      </c>
      <c r="DC119" s="74">
        <f t="shared" si="146"/>
        <v>0</v>
      </c>
      <c r="DD119" s="74">
        <f t="shared" si="146"/>
        <v>0</v>
      </c>
      <c r="DE119" s="74">
        <f t="shared" si="146"/>
        <v>0</v>
      </c>
      <c r="DF119" s="74">
        <f t="shared" si="147"/>
        <v>0</v>
      </c>
      <c r="DG119" s="74">
        <f t="shared" si="147"/>
        <v>0</v>
      </c>
      <c r="DH119" s="74">
        <f t="shared" si="147"/>
        <v>0</v>
      </c>
      <c r="DI119" s="74"/>
      <c r="DJ119" s="74">
        <f t="shared" si="148"/>
        <v>0</v>
      </c>
      <c r="DK119" s="74">
        <f t="shared" si="148"/>
        <v>0</v>
      </c>
      <c r="DL119" s="74">
        <f t="shared" si="148"/>
        <v>0</v>
      </c>
    </row>
    <row r="120" spans="1:116" s="72" customFormat="1" ht="35.25" customHeight="1" x14ac:dyDescent="0.25">
      <c r="A120" s="221"/>
      <c r="B120" s="217"/>
      <c r="C120" s="76" t="s">
        <v>38</v>
      </c>
      <c r="D120" s="69" t="s">
        <v>37</v>
      </c>
      <c r="E120" s="75">
        <v>211</v>
      </c>
      <c r="F120" s="67" t="s">
        <v>33</v>
      </c>
      <c r="G120" s="66">
        <f t="shared" si="134"/>
        <v>250000000</v>
      </c>
      <c r="H120" s="74"/>
      <c r="I120" s="21"/>
      <c r="J120" s="74"/>
      <c r="K120" s="66"/>
      <c r="L120" s="66"/>
      <c r="M120" s="66"/>
      <c r="N120" s="66"/>
      <c r="O120" s="66"/>
      <c r="P120" s="66"/>
      <c r="Q120" s="66"/>
      <c r="R120" s="66"/>
      <c r="S120" s="66"/>
      <c r="T120" s="66">
        <v>250000000</v>
      </c>
      <c r="U120" s="66"/>
      <c r="V120" s="66"/>
      <c r="W120" s="66"/>
      <c r="X120" s="66"/>
      <c r="Y120" s="66"/>
      <c r="Z120" s="66"/>
      <c r="AA120" s="66"/>
      <c r="AC120" s="73">
        <f t="shared" si="106"/>
        <v>0.48</v>
      </c>
      <c r="AD120" s="66">
        <f t="shared" si="135"/>
        <v>120000000</v>
      </c>
      <c r="AE120" s="74"/>
      <c r="AF120" s="74"/>
      <c r="AG120" s="74"/>
      <c r="AH120" s="74"/>
      <c r="AI120" s="74"/>
      <c r="AJ120" s="74"/>
      <c r="AK120" s="74"/>
      <c r="AL120" s="74"/>
      <c r="AM120" s="74"/>
      <c r="AN120" s="74"/>
      <c r="AO120" s="74"/>
      <c r="AP120" s="74"/>
      <c r="AQ120" s="74">
        <f>+'[4]ENERO 2016'!$W$84</f>
        <v>120000000</v>
      </c>
      <c r="AR120" s="74"/>
      <c r="AS120" s="74"/>
      <c r="AT120" s="74"/>
      <c r="AU120" s="74"/>
      <c r="AV120" s="74"/>
      <c r="AW120" s="74"/>
      <c r="AX120" s="74"/>
      <c r="AY120" s="73">
        <f t="shared" si="108"/>
        <v>0.52</v>
      </c>
      <c r="AZ120" s="66">
        <f t="shared" si="136"/>
        <v>130000000</v>
      </c>
      <c r="BA120" s="66">
        <f t="shared" si="137"/>
        <v>0</v>
      </c>
      <c r="BB120" s="74">
        <f t="shared" si="138"/>
        <v>0</v>
      </c>
      <c r="BC120" s="74">
        <f t="shared" si="138"/>
        <v>0</v>
      </c>
      <c r="BD120" s="74">
        <f t="shared" si="138"/>
        <v>0</v>
      </c>
      <c r="BE120" s="74">
        <f t="shared" si="138"/>
        <v>0</v>
      </c>
      <c r="BF120" s="74">
        <f t="shared" si="138"/>
        <v>0</v>
      </c>
      <c r="BG120" s="74">
        <f t="shared" si="138"/>
        <v>0</v>
      </c>
      <c r="BH120" s="74">
        <f t="shared" si="138"/>
        <v>0</v>
      </c>
      <c r="BI120" s="74">
        <f t="shared" si="138"/>
        <v>0</v>
      </c>
      <c r="BJ120" s="74">
        <f t="shared" si="138"/>
        <v>0</v>
      </c>
      <c r="BK120" s="74">
        <f t="shared" si="138"/>
        <v>0</v>
      </c>
      <c r="BL120" s="74">
        <f t="shared" si="138"/>
        <v>0</v>
      </c>
      <c r="BM120" s="74">
        <f t="shared" si="138"/>
        <v>130000000</v>
      </c>
      <c r="BN120" s="74">
        <f t="shared" si="138"/>
        <v>0</v>
      </c>
      <c r="BO120" s="74">
        <f t="shared" si="138"/>
        <v>0</v>
      </c>
      <c r="BP120" s="74">
        <f t="shared" si="138"/>
        <v>0</v>
      </c>
      <c r="BQ120" s="74"/>
      <c r="BR120" s="74">
        <f>Y120-AV120</f>
        <v>0</v>
      </c>
      <c r="BS120" s="66">
        <f t="shared" si="140"/>
        <v>0</v>
      </c>
      <c r="BT120" s="74">
        <f>AA120-AX120</f>
        <v>0</v>
      </c>
      <c r="BU120" s="73">
        <f t="shared" si="115"/>
        <v>0.43943404000000003</v>
      </c>
      <c r="BV120" s="66">
        <f t="shared" si="142"/>
        <v>109858510</v>
      </c>
      <c r="BW120" s="74"/>
      <c r="BX120" s="74"/>
      <c r="BY120" s="74"/>
      <c r="BZ120" s="74"/>
      <c r="CA120" s="74"/>
      <c r="CB120" s="74"/>
      <c r="CC120" s="74"/>
      <c r="CD120" s="74"/>
      <c r="CE120" s="74"/>
      <c r="CF120" s="74"/>
      <c r="CG120" s="74"/>
      <c r="CH120" s="74"/>
      <c r="CI120" s="74">
        <f>+'[3]ABRIL 2016'!$H$146</f>
        <v>109858510</v>
      </c>
      <c r="CJ120" s="74"/>
      <c r="CK120" s="74"/>
      <c r="CL120" s="74"/>
      <c r="CM120" s="74"/>
      <c r="CN120" s="74"/>
      <c r="CO120" s="74"/>
      <c r="CP120" s="74"/>
      <c r="CQ120" s="73">
        <f t="shared" si="117"/>
        <v>0.56056595999999992</v>
      </c>
      <c r="CR120" s="66">
        <f t="shared" si="143"/>
        <v>140141490</v>
      </c>
      <c r="CS120" s="66">
        <f t="shared" si="144"/>
        <v>0</v>
      </c>
      <c r="CT120" s="66">
        <f t="shared" si="144"/>
        <v>0</v>
      </c>
      <c r="CU120" s="66">
        <f t="shared" si="144"/>
        <v>0</v>
      </c>
      <c r="CV120" s="66">
        <f t="shared" si="144"/>
        <v>0</v>
      </c>
      <c r="CW120" s="66">
        <f t="shared" si="144"/>
        <v>0</v>
      </c>
      <c r="CX120" s="66">
        <f t="shared" si="144"/>
        <v>0</v>
      </c>
      <c r="CY120" s="66">
        <f t="shared" si="144"/>
        <v>0</v>
      </c>
      <c r="CZ120" s="66">
        <f>O120-CD120</f>
        <v>0</v>
      </c>
      <c r="DA120" s="66">
        <f>P120-CE120</f>
        <v>0</v>
      </c>
      <c r="DB120" s="66">
        <f>Q120-CF120</f>
        <v>0</v>
      </c>
      <c r="DC120" s="66">
        <f t="shared" si="146"/>
        <v>0</v>
      </c>
      <c r="DD120" s="66">
        <f t="shared" si="146"/>
        <v>0</v>
      </c>
      <c r="DE120" s="66">
        <f t="shared" si="146"/>
        <v>140141490</v>
      </c>
      <c r="DF120" s="66">
        <f>U120-CJ120</f>
        <v>0</v>
      </c>
      <c r="DG120" s="66">
        <f>V120-CK120</f>
        <v>0</v>
      </c>
      <c r="DH120" s="66">
        <f>W120-CL120</f>
        <v>0</v>
      </c>
      <c r="DI120" s="66"/>
      <c r="DJ120" s="66">
        <f>Y120-CN120</f>
        <v>0</v>
      </c>
      <c r="DK120" s="66">
        <f>Z120-CO120</f>
        <v>0</v>
      </c>
      <c r="DL120" s="66">
        <f>AA120-CP120</f>
        <v>0</v>
      </c>
    </row>
    <row r="121" spans="1:116" s="72" customFormat="1" ht="45" x14ac:dyDescent="0.25">
      <c r="A121" s="77"/>
      <c r="B121" s="69" t="s">
        <v>36</v>
      </c>
      <c r="C121" s="76" t="s">
        <v>35</v>
      </c>
      <c r="D121" s="69" t="s">
        <v>34</v>
      </c>
      <c r="E121" s="75" t="s">
        <v>3</v>
      </c>
      <c r="F121" s="67" t="s">
        <v>33</v>
      </c>
      <c r="G121" s="66">
        <f t="shared" si="134"/>
        <v>3185000000</v>
      </c>
      <c r="H121" s="74"/>
      <c r="I121" s="21"/>
      <c r="J121" s="74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>
        <f>485000000</f>
        <v>485000000</v>
      </c>
      <c r="V121" s="66"/>
      <c r="W121" s="66"/>
      <c r="X121" s="66"/>
      <c r="Y121" s="66">
        <v>2700000000</v>
      </c>
      <c r="Z121" s="66"/>
      <c r="AA121" s="66"/>
      <c r="AC121" s="73">
        <f t="shared" si="106"/>
        <v>1</v>
      </c>
      <c r="AD121" s="66">
        <f t="shared" si="135"/>
        <v>3185000000</v>
      </c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>
        <f>+'[3]ABRIL 2016'!$X$1694</f>
        <v>485000000</v>
      </c>
      <c r="AS121" s="74"/>
      <c r="AT121" s="74"/>
      <c r="AU121" s="74"/>
      <c r="AV121" s="74">
        <f>+'[6]MARZO 2016 ULTIMO'!$AA$1371</f>
        <v>2700000000</v>
      </c>
      <c r="AW121" s="74"/>
      <c r="AX121" s="74"/>
      <c r="AY121" s="73">
        <f t="shared" si="108"/>
        <v>0</v>
      </c>
      <c r="AZ121" s="66">
        <f t="shared" si="136"/>
        <v>0</v>
      </c>
      <c r="BA121" s="66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>
        <f>U121-AR121</f>
        <v>0</v>
      </c>
      <c r="BO121" s="74"/>
      <c r="BP121" s="74"/>
      <c r="BQ121" s="74"/>
      <c r="BR121" s="74">
        <f>Y121-AV121</f>
        <v>0</v>
      </c>
      <c r="BS121" s="66"/>
      <c r="BT121" s="74"/>
      <c r="BU121" s="73">
        <f t="shared" si="115"/>
        <v>0.25496371679748825</v>
      </c>
      <c r="BV121" s="66">
        <f t="shared" si="142"/>
        <v>812059438</v>
      </c>
      <c r="BW121" s="74"/>
      <c r="BX121" s="74"/>
      <c r="BY121" s="74"/>
      <c r="BZ121" s="74"/>
      <c r="CA121" s="74"/>
      <c r="CB121" s="74"/>
      <c r="CC121" s="74"/>
      <c r="CD121" s="74"/>
      <c r="CE121" s="74"/>
      <c r="CF121" s="74"/>
      <c r="CG121" s="74"/>
      <c r="CH121" s="74"/>
      <c r="CI121" s="74"/>
      <c r="CJ121" s="74">
        <f>+'[1]MAYO 2016'!$H$1940</f>
        <v>359172189</v>
      </c>
      <c r="CK121" s="74"/>
      <c r="CL121" s="74"/>
      <c r="CM121" s="74"/>
      <c r="CN121" s="74">
        <f>+'[1]MAYO 2016'!$H$1948</f>
        <v>452887249</v>
      </c>
      <c r="CO121" s="74"/>
      <c r="CP121" s="74"/>
      <c r="CQ121" s="73">
        <f t="shared" si="117"/>
        <v>0.7450362832025117</v>
      </c>
      <c r="CR121" s="66">
        <f t="shared" si="143"/>
        <v>2372940562</v>
      </c>
      <c r="CS121" s="66"/>
      <c r="CT121" s="66"/>
      <c r="CU121" s="66"/>
      <c r="CV121" s="66"/>
      <c r="CW121" s="66"/>
      <c r="CX121" s="66"/>
      <c r="CY121" s="66"/>
      <c r="CZ121" s="66"/>
      <c r="DA121" s="66"/>
      <c r="DB121" s="66"/>
      <c r="DC121" s="66"/>
      <c r="DD121" s="66"/>
      <c r="DE121" s="66"/>
      <c r="DF121" s="66">
        <f>U121-CJ121</f>
        <v>125827811</v>
      </c>
      <c r="DG121" s="66"/>
      <c r="DH121" s="66"/>
      <c r="DI121" s="66"/>
      <c r="DJ121" s="66">
        <f>Y121-CN121</f>
        <v>2247112751</v>
      </c>
      <c r="DK121" s="66"/>
      <c r="DL121" s="66"/>
    </row>
    <row r="122" spans="1:116" ht="39.75" customHeight="1" x14ac:dyDescent="0.25">
      <c r="A122" s="221" t="s">
        <v>32</v>
      </c>
      <c r="B122" s="215" t="s">
        <v>31</v>
      </c>
      <c r="C122" s="70" t="s">
        <v>30</v>
      </c>
      <c r="D122" s="69" t="s">
        <v>29</v>
      </c>
      <c r="E122" s="68">
        <v>510</v>
      </c>
      <c r="F122" s="67" t="s">
        <v>21</v>
      </c>
      <c r="G122" s="66">
        <f t="shared" si="134"/>
        <v>95000000</v>
      </c>
      <c r="H122" s="66"/>
      <c r="I122" s="66"/>
      <c r="J122" s="66"/>
      <c r="K122" s="66"/>
      <c r="L122" s="66">
        <v>95000000</v>
      </c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22">
        <f t="shared" si="106"/>
        <v>0.47545263157894735</v>
      </c>
      <c r="AD122" s="66">
        <f t="shared" si="135"/>
        <v>45168000</v>
      </c>
      <c r="AE122" s="66"/>
      <c r="AF122" s="66"/>
      <c r="AG122" s="66"/>
      <c r="AH122" s="66"/>
      <c r="AI122" s="66">
        <f>+'[1]MAYO 2016'!$O$1439</f>
        <v>45168000</v>
      </c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22">
        <f t="shared" si="108"/>
        <v>0.52454736842105265</v>
      </c>
      <c r="AZ122" s="66">
        <f t="shared" si="136"/>
        <v>49832000</v>
      </c>
      <c r="BA122" s="66">
        <f t="shared" ref="BA122:BA127" si="149">+H122</f>
        <v>0</v>
      </c>
      <c r="BB122" s="66">
        <f t="shared" ref="BB122:BD127" si="150">I122-AF122</f>
        <v>0</v>
      </c>
      <c r="BC122" s="66">
        <f t="shared" si="150"/>
        <v>0</v>
      </c>
      <c r="BD122" s="66">
        <f t="shared" si="150"/>
        <v>0</v>
      </c>
      <c r="BE122" s="66">
        <f t="shared" ref="BE122:BP127" si="151">+L122-AI122</f>
        <v>49832000</v>
      </c>
      <c r="BF122" s="66">
        <f t="shared" si="151"/>
        <v>0</v>
      </c>
      <c r="BG122" s="66">
        <f t="shared" si="151"/>
        <v>0</v>
      </c>
      <c r="BH122" s="66">
        <f t="shared" si="151"/>
        <v>0</v>
      </c>
      <c r="BI122" s="66">
        <f t="shared" si="151"/>
        <v>0</v>
      </c>
      <c r="BJ122" s="66">
        <f t="shared" si="151"/>
        <v>0</v>
      </c>
      <c r="BK122" s="66">
        <f t="shared" si="151"/>
        <v>0</v>
      </c>
      <c r="BL122" s="66">
        <f t="shared" si="151"/>
        <v>0</v>
      </c>
      <c r="BM122" s="66">
        <f t="shared" si="151"/>
        <v>0</v>
      </c>
      <c r="BN122" s="66">
        <f t="shared" si="151"/>
        <v>0</v>
      </c>
      <c r="BO122" s="66">
        <f t="shared" si="151"/>
        <v>0</v>
      </c>
      <c r="BP122" s="66">
        <f t="shared" si="151"/>
        <v>0</v>
      </c>
      <c r="BQ122" s="66"/>
      <c r="BR122" s="66"/>
      <c r="BS122" s="66">
        <f t="shared" ref="BS122:BS127" si="152">Z122-AW122</f>
        <v>0</v>
      </c>
      <c r="BT122" s="66">
        <f t="shared" ref="BT122:BT127" si="153">+AA122-AX122</f>
        <v>0</v>
      </c>
      <c r="BU122" s="22">
        <f t="shared" si="115"/>
        <v>0.47545263157894735</v>
      </c>
      <c r="BV122" s="66">
        <f t="shared" si="142"/>
        <v>45168000</v>
      </c>
      <c r="BW122" s="66"/>
      <c r="BX122" s="66"/>
      <c r="BY122" s="66"/>
      <c r="BZ122" s="66"/>
      <c r="CA122" s="66">
        <f>+'[1]MAYO 2016'!$H$1437</f>
        <v>45168000</v>
      </c>
      <c r="CB122" s="66"/>
      <c r="CC122" s="66"/>
      <c r="CD122" s="66"/>
      <c r="CE122" s="66"/>
      <c r="CF122" s="66"/>
      <c r="CG122" s="66"/>
      <c r="CH122" s="66"/>
      <c r="CI122" s="66"/>
      <c r="CJ122" s="66"/>
      <c r="CK122" s="66"/>
      <c r="CL122" s="66"/>
      <c r="CM122" s="66"/>
      <c r="CN122" s="66"/>
      <c r="CO122" s="66"/>
      <c r="CP122" s="66"/>
      <c r="CQ122" s="22">
        <f t="shared" si="117"/>
        <v>0.52454736842105265</v>
      </c>
      <c r="CR122" s="66">
        <f t="shared" si="143"/>
        <v>49832000</v>
      </c>
      <c r="CS122" s="66">
        <f t="shared" ref="CS122:CY127" si="154">H122-BW122</f>
        <v>0</v>
      </c>
      <c r="CT122" s="66">
        <f t="shared" si="154"/>
        <v>0</v>
      </c>
      <c r="CU122" s="66">
        <f t="shared" si="154"/>
        <v>0</v>
      </c>
      <c r="CV122" s="66">
        <f t="shared" si="154"/>
        <v>0</v>
      </c>
      <c r="CW122" s="66">
        <f t="shared" si="154"/>
        <v>49832000</v>
      </c>
      <c r="CX122" s="66">
        <f t="shared" si="154"/>
        <v>0</v>
      </c>
      <c r="CY122" s="66">
        <f t="shared" si="154"/>
        <v>0</v>
      </c>
      <c r="CZ122" s="66">
        <f t="shared" ref="CZ122:DB127" si="155">+O122-CD122</f>
        <v>0</v>
      </c>
      <c r="DA122" s="66">
        <f t="shared" si="155"/>
        <v>0</v>
      </c>
      <c r="DB122" s="66">
        <f t="shared" si="155"/>
        <v>0</v>
      </c>
      <c r="DC122" s="66">
        <f t="shared" ref="DC122:DE127" si="156">R122-CG122</f>
        <v>0</v>
      </c>
      <c r="DD122" s="66">
        <f t="shared" si="156"/>
        <v>0</v>
      </c>
      <c r="DE122" s="66">
        <f t="shared" si="156"/>
        <v>0</v>
      </c>
      <c r="DF122" s="66">
        <f t="shared" ref="DF122:DH127" si="157">+U122-CJ122</f>
        <v>0</v>
      </c>
      <c r="DG122" s="66">
        <f t="shared" si="157"/>
        <v>0</v>
      </c>
      <c r="DH122" s="66">
        <f t="shared" si="157"/>
        <v>0</v>
      </c>
      <c r="DI122" s="66"/>
      <c r="DJ122" s="66">
        <f t="shared" ref="DJ122:DL127" si="158">+Y122-CN122</f>
        <v>0</v>
      </c>
      <c r="DK122" s="66">
        <f t="shared" si="158"/>
        <v>0</v>
      </c>
      <c r="DL122" s="66">
        <f t="shared" si="158"/>
        <v>0</v>
      </c>
    </row>
    <row r="123" spans="1:116" ht="50.25" customHeight="1" x14ac:dyDescent="0.25">
      <c r="A123" s="221"/>
      <c r="B123" s="216"/>
      <c r="C123" s="70" t="s">
        <v>28</v>
      </c>
      <c r="D123" s="69" t="s">
        <v>27</v>
      </c>
      <c r="E123" s="68">
        <v>510</v>
      </c>
      <c r="F123" s="67" t="s">
        <v>21</v>
      </c>
      <c r="G123" s="66">
        <f t="shared" si="134"/>
        <v>102000000</v>
      </c>
      <c r="H123" s="66"/>
      <c r="I123" s="66"/>
      <c r="J123" s="66"/>
      <c r="K123" s="66"/>
      <c r="L123" s="66">
        <v>102000000</v>
      </c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C123" s="22">
        <f t="shared" si="106"/>
        <v>0.62745098039215685</v>
      </c>
      <c r="AD123" s="66">
        <f t="shared" si="135"/>
        <v>64000000</v>
      </c>
      <c r="AE123" s="66"/>
      <c r="AF123" s="66"/>
      <c r="AG123" s="66"/>
      <c r="AH123" s="66"/>
      <c r="AI123" s="66">
        <f>+'[4]ENERO 2016'!$O$604</f>
        <v>64000000</v>
      </c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  <c r="AX123" s="66"/>
      <c r="AY123" s="22">
        <f t="shared" si="108"/>
        <v>0.37254901960784315</v>
      </c>
      <c r="AZ123" s="66">
        <f t="shared" si="136"/>
        <v>38000000</v>
      </c>
      <c r="BA123" s="66">
        <f t="shared" si="149"/>
        <v>0</v>
      </c>
      <c r="BB123" s="66">
        <f t="shared" si="150"/>
        <v>0</v>
      </c>
      <c r="BC123" s="66">
        <f t="shared" si="150"/>
        <v>0</v>
      </c>
      <c r="BD123" s="66">
        <f t="shared" si="150"/>
        <v>0</v>
      </c>
      <c r="BE123" s="66">
        <f t="shared" si="151"/>
        <v>38000000</v>
      </c>
      <c r="BF123" s="66">
        <f t="shared" si="151"/>
        <v>0</v>
      </c>
      <c r="BG123" s="66">
        <f t="shared" si="151"/>
        <v>0</v>
      </c>
      <c r="BH123" s="66">
        <f t="shared" si="151"/>
        <v>0</v>
      </c>
      <c r="BI123" s="66">
        <f t="shared" si="151"/>
        <v>0</v>
      </c>
      <c r="BJ123" s="66">
        <f t="shared" si="151"/>
        <v>0</v>
      </c>
      <c r="BK123" s="66">
        <f t="shared" si="151"/>
        <v>0</v>
      </c>
      <c r="BL123" s="66">
        <f t="shared" si="151"/>
        <v>0</v>
      </c>
      <c r="BM123" s="66">
        <f t="shared" si="151"/>
        <v>0</v>
      </c>
      <c r="BN123" s="66">
        <f t="shared" si="151"/>
        <v>0</v>
      </c>
      <c r="BO123" s="66">
        <f t="shared" si="151"/>
        <v>0</v>
      </c>
      <c r="BP123" s="66">
        <f t="shared" si="151"/>
        <v>0</v>
      </c>
      <c r="BQ123" s="66"/>
      <c r="BR123" s="66"/>
      <c r="BS123" s="66">
        <f t="shared" si="152"/>
        <v>0</v>
      </c>
      <c r="BT123" s="66">
        <f t="shared" si="153"/>
        <v>0</v>
      </c>
      <c r="BU123" s="22">
        <f t="shared" si="115"/>
        <v>0.56530914705882351</v>
      </c>
      <c r="BV123" s="66">
        <f t="shared" si="142"/>
        <v>57661533</v>
      </c>
      <c r="BW123" s="66"/>
      <c r="BX123" s="66"/>
      <c r="BY123" s="66"/>
      <c r="BZ123" s="66"/>
      <c r="CA123" s="66">
        <v>57661533</v>
      </c>
      <c r="CB123" s="66"/>
      <c r="CC123" s="66"/>
      <c r="CD123" s="66"/>
      <c r="CE123" s="66"/>
      <c r="CF123" s="66"/>
      <c r="CG123" s="66"/>
      <c r="CH123" s="66"/>
      <c r="CI123" s="66"/>
      <c r="CJ123" s="66"/>
      <c r="CK123" s="66"/>
      <c r="CL123" s="66"/>
      <c r="CM123" s="66"/>
      <c r="CN123" s="66"/>
      <c r="CO123" s="66"/>
      <c r="CP123" s="66"/>
      <c r="CQ123" s="22">
        <f t="shared" si="117"/>
        <v>0.43469085294117649</v>
      </c>
      <c r="CR123" s="66">
        <f t="shared" si="143"/>
        <v>44338467</v>
      </c>
      <c r="CS123" s="66">
        <f t="shared" si="154"/>
        <v>0</v>
      </c>
      <c r="CT123" s="66">
        <f t="shared" si="154"/>
        <v>0</v>
      </c>
      <c r="CU123" s="66">
        <f t="shared" si="154"/>
        <v>0</v>
      </c>
      <c r="CV123" s="66">
        <f t="shared" si="154"/>
        <v>0</v>
      </c>
      <c r="CW123" s="66">
        <f t="shared" si="154"/>
        <v>44338467</v>
      </c>
      <c r="CX123" s="66">
        <f t="shared" si="154"/>
        <v>0</v>
      </c>
      <c r="CY123" s="66">
        <f t="shared" si="154"/>
        <v>0</v>
      </c>
      <c r="CZ123" s="66">
        <f t="shared" si="155"/>
        <v>0</v>
      </c>
      <c r="DA123" s="66">
        <f t="shared" si="155"/>
        <v>0</v>
      </c>
      <c r="DB123" s="66">
        <f t="shared" si="155"/>
        <v>0</v>
      </c>
      <c r="DC123" s="66">
        <f t="shared" si="156"/>
        <v>0</v>
      </c>
      <c r="DD123" s="66">
        <f t="shared" si="156"/>
        <v>0</v>
      </c>
      <c r="DE123" s="66">
        <f t="shared" si="156"/>
        <v>0</v>
      </c>
      <c r="DF123" s="66">
        <f t="shared" si="157"/>
        <v>0</v>
      </c>
      <c r="DG123" s="66">
        <f t="shared" si="157"/>
        <v>0</v>
      </c>
      <c r="DH123" s="66">
        <f t="shared" si="157"/>
        <v>0</v>
      </c>
      <c r="DI123" s="66"/>
      <c r="DJ123" s="66">
        <f t="shared" si="158"/>
        <v>0</v>
      </c>
      <c r="DK123" s="66">
        <f t="shared" si="158"/>
        <v>0</v>
      </c>
      <c r="DL123" s="66">
        <f t="shared" si="158"/>
        <v>0</v>
      </c>
    </row>
    <row r="124" spans="1:116" ht="30" x14ac:dyDescent="0.25">
      <c r="A124" s="221"/>
      <c r="B124" s="217"/>
      <c r="C124" s="70" t="s">
        <v>26</v>
      </c>
      <c r="D124" s="69" t="s">
        <v>25</v>
      </c>
      <c r="E124" s="68">
        <v>510</v>
      </c>
      <c r="F124" s="67" t="s">
        <v>21</v>
      </c>
      <c r="G124" s="66">
        <f t="shared" si="134"/>
        <v>10000000</v>
      </c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>
        <v>10000000</v>
      </c>
      <c r="U124" s="66"/>
      <c r="V124" s="66"/>
      <c r="W124" s="66"/>
      <c r="X124" s="66"/>
      <c r="Y124" s="66"/>
      <c r="Z124" s="66"/>
      <c r="AA124" s="66"/>
      <c r="AC124" s="22">
        <f t="shared" si="106"/>
        <v>0</v>
      </c>
      <c r="AD124" s="66">
        <f t="shared" si="135"/>
        <v>0</v>
      </c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  <c r="AU124" s="66"/>
      <c r="AV124" s="66"/>
      <c r="AW124" s="66"/>
      <c r="AX124" s="66"/>
      <c r="AY124" s="22">
        <f t="shared" si="108"/>
        <v>1</v>
      </c>
      <c r="AZ124" s="66">
        <f t="shared" si="136"/>
        <v>10000000</v>
      </c>
      <c r="BA124" s="66">
        <f t="shared" si="149"/>
        <v>0</v>
      </c>
      <c r="BB124" s="66">
        <f t="shared" si="150"/>
        <v>0</v>
      </c>
      <c r="BC124" s="66">
        <f t="shared" si="150"/>
        <v>0</v>
      </c>
      <c r="BD124" s="66">
        <f t="shared" si="150"/>
        <v>0</v>
      </c>
      <c r="BE124" s="66">
        <f t="shared" si="151"/>
        <v>0</v>
      </c>
      <c r="BF124" s="66">
        <f t="shared" si="151"/>
        <v>0</v>
      </c>
      <c r="BG124" s="66">
        <f t="shared" si="151"/>
        <v>0</v>
      </c>
      <c r="BH124" s="66">
        <f t="shared" si="151"/>
        <v>0</v>
      </c>
      <c r="BI124" s="66">
        <f t="shared" si="151"/>
        <v>0</v>
      </c>
      <c r="BJ124" s="66">
        <f t="shared" si="151"/>
        <v>0</v>
      </c>
      <c r="BK124" s="66">
        <f t="shared" si="151"/>
        <v>0</v>
      </c>
      <c r="BL124" s="66">
        <f t="shared" si="151"/>
        <v>0</v>
      </c>
      <c r="BM124" s="66">
        <f t="shared" si="151"/>
        <v>10000000</v>
      </c>
      <c r="BN124" s="66">
        <f t="shared" si="151"/>
        <v>0</v>
      </c>
      <c r="BO124" s="66">
        <f t="shared" si="151"/>
        <v>0</v>
      </c>
      <c r="BP124" s="66">
        <f t="shared" si="151"/>
        <v>0</v>
      </c>
      <c r="BQ124" s="66"/>
      <c r="BR124" s="66"/>
      <c r="BS124" s="66">
        <f t="shared" si="152"/>
        <v>0</v>
      </c>
      <c r="BT124" s="66">
        <f t="shared" si="153"/>
        <v>0</v>
      </c>
      <c r="BU124" s="22">
        <f t="shared" si="115"/>
        <v>0</v>
      </c>
      <c r="BV124" s="66">
        <f t="shared" si="142"/>
        <v>0</v>
      </c>
      <c r="BW124" s="66"/>
      <c r="BX124" s="66"/>
      <c r="BY124" s="66"/>
      <c r="BZ124" s="66"/>
      <c r="CA124" s="66"/>
      <c r="CB124" s="66"/>
      <c r="CC124" s="66"/>
      <c r="CD124" s="66"/>
      <c r="CE124" s="66"/>
      <c r="CF124" s="66"/>
      <c r="CG124" s="66"/>
      <c r="CH124" s="66"/>
      <c r="CI124" s="66"/>
      <c r="CJ124" s="66"/>
      <c r="CK124" s="66"/>
      <c r="CL124" s="66"/>
      <c r="CM124" s="66"/>
      <c r="CN124" s="66"/>
      <c r="CO124" s="66"/>
      <c r="CP124" s="66"/>
      <c r="CQ124" s="22">
        <f t="shared" si="117"/>
        <v>1</v>
      </c>
      <c r="CR124" s="66">
        <f t="shared" si="143"/>
        <v>10000000</v>
      </c>
      <c r="CS124" s="66">
        <f t="shared" si="154"/>
        <v>0</v>
      </c>
      <c r="CT124" s="66">
        <f t="shared" si="154"/>
        <v>0</v>
      </c>
      <c r="CU124" s="66">
        <f t="shared" si="154"/>
        <v>0</v>
      </c>
      <c r="CV124" s="66">
        <f t="shared" si="154"/>
        <v>0</v>
      </c>
      <c r="CW124" s="66">
        <f t="shared" si="154"/>
        <v>0</v>
      </c>
      <c r="CX124" s="66">
        <f t="shared" si="154"/>
        <v>0</v>
      </c>
      <c r="CY124" s="66">
        <f t="shared" si="154"/>
        <v>0</v>
      </c>
      <c r="CZ124" s="66">
        <f t="shared" si="155"/>
        <v>0</v>
      </c>
      <c r="DA124" s="66">
        <f t="shared" si="155"/>
        <v>0</v>
      </c>
      <c r="DB124" s="66">
        <f t="shared" si="155"/>
        <v>0</v>
      </c>
      <c r="DC124" s="66">
        <f t="shared" si="156"/>
        <v>0</v>
      </c>
      <c r="DD124" s="66">
        <f t="shared" si="156"/>
        <v>0</v>
      </c>
      <c r="DE124" s="66">
        <f t="shared" si="156"/>
        <v>10000000</v>
      </c>
      <c r="DF124" s="66">
        <f t="shared" si="157"/>
        <v>0</v>
      </c>
      <c r="DG124" s="66">
        <f t="shared" si="157"/>
        <v>0</v>
      </c>
      <c r="DH124" s="66">
        <f t="shared" si="157"/>
        <v>0</v>
      </c>
      <c r="DI124" s="66"/>
      <c r="DJ124" s="66">
        <f t="shared" si="158"/>
        <v>0</v>
      </c>
      <c r="DK124" s="66">
        <f t="shared" si="158"/>
        <v>0</v>
      </c>
      <c r="DL124" s="66">
        <f t="shared" si="158"/>
        <v>0</v>
      </c>
    </row>
    <row r="125" spans="1:116" ht="39" customHeight="1" x14ac:dyDescent="0.25">
      <c r="A125" s="221"/>
      <c r="B125" s="71" t="s">
        <v>24</v>
      </c>
      <c r="C125" s="70" t="s">
        <v>23</v>
      </c>
      <c r="D125" s="69" t="s">
        <v>22</v>
      </c>
      <c r="E125" s="68">
        <v>510</v>
      </c>
      <c r="F125" s="67" t="s">
        <v>21</v>
      </c>
      <c r="G125" s="66">
        <f t="shared" si="134"/>
        <v>80000000</v>
      </c>
      <c r="H125" s="66"/>
      <c r="I125" s="66"/>
      <c r="J125" s="66"/>
      <c r="K125" s="66"/>
      <c r="L125" s="66">
        <v>80000000</v>
      </c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C125" s="22">
        <f t="shared" si="106"/>
        <v>1</v>
      </c>
      <c r="AD125" s="66">
        <f t="shared" si="135"/>
        <v>80000000</v>
      </c>
      <c r="AE125" s="66"/>
      <c r="AF125" s="66"/>
      <c r="AG125" s="66"/>
      <c r="AH125" s="66"/>
      <c r="AI125" s="66">
        <f>+'[4]ENERO 2016'!$O$625</f>
        <v>80000000</v>
      </c>
      <c r="AJ125" s="66"/>
      <c r="AK125" s="66"/>
      <c r="AL125" s="66"/>
      <c r="AM125" s="66"/>
      <c r="AN125" s="66"/>
      <c r="AO125" s="66"/>
      <c r="AP125" s="66"/>
      <c r="AQ125" s="66"/>
      <c r="AR125" s="66"/>
      <c r="AS125" s="66"/>
      <c r="AT125" s="66"/>
      <c r="AU125" s="66"/>
      <c r="AV125" s="66"/>
      <c r="AW125" s="66"/>
      <c r="AX125" s="66"/>
      <c r="AY125" s="22">
        <f t="shared" si="108"/>
        <v>0</v>
      </c>
      <c r="AZ125" s="66">
        <f t="shared" si="136"/>
        <v>0</v>
      </c>
      <c r="BA125" s="66">
        <f t="shared" si="149"/>
        <v>0</v>
      </c>
      <c r="BB125" s="66">
        <f t="shared" si="150"/>
        <v>0</v>
      </c>
      <c r="BC125" s="66">
        <f t="shared" si="150"/>
        <v>0</v>
      </c>
      <c r="BD125" s="66">
        <f t="shared" si="150"/>
        <v>0</v>
      </c>
      <c r="BE125" s="66">
        <f t="shared" si="151"/>
        <v>0</v>
      </c>
      <c r="BF125" s="66">
        <f t="shared" si="151"/>
        <v>0</v>
      </c>
      <c r="BG125" s="66">
        <f t="shared" si="151"/>
        <v>0</v>
      </c>
      <c r="BH125" s="66">
        <f t="shared" si="151"/>
        <v>0</v>
      </c>
      <c r="BI125" s="66">
        <f t="shared" si="151"/>
        <v>0</v>
      </c>
      <c r="BJ125" s="66">
        <f t="shared" si="151"/>
        <v>0</v>
      </c>
      <c r="BK125" s="66">
        <f t="shared" si="151"/>
        <v>0</v>
      </c>
      <c r="BL125" s="66">
        <f t="shared" si="151"/>
        <v>0</v>
      </c>
      <c r="BM125" s="66">
        <f t="shared" si="151"/>
        <v>0</v>
      </c>
      <c r="BN125" s="66">
        <f t="shared" si="151"/>
        <v>0</v>
      </c>
      <c r="BO125" s="66">
        <f t="shared" si="151"/>
        <v>0</v>
      </c>
      <c r="BP125" s="66">
        <f t="shared" si="151"/>
        <v>0</v>
      </c>
      <c r="BQ125" s="66"/>
      <c r="BR125" s="66"/>
      <c r="BS125" s="66">
        <f t="shared" si="152"/>
        <v>0</v>
      </c>
      <c r="BT125" s="66">
        <f t="shared" si="153"/>
        <v>0</v>
      </c>
      <c r="BU125" s="22">
        <f t="shared" si="115"/>
        <v>0.97971187500000001</v>
      </c>
      <c r="BV125" s="66">
        <f t="shared" si="142"/>
        <v>78376950</v>
      </c>
      <c r="BW125" s="66"/>
      <c r="BX125" s="66"/>
      <c r="BY125" s="66"/>
      <c r="BZ125" s="66"/>
      <c r="CA125" s="66">
        <f>+'[6]MARZO 2016 ULTIMO'!$H$1027</f>
        <v>78376950</v>
      </c>
      <c r="CB125" s="66"/>
      <c r="CC125" s="66"/>
      <c r="CD125" s="66"/>
      <c r="CE125" s="66"/>
      <c r="CF125" s="66"/>
      <c r="CG125" s="66"/>
      <c r="CH125" s="66"/>
      <c r="CI125" s="66"/>
      <c r="CJ125" s="66"/>
      <c r="CK125" s="66"/>
      <c r="CL125" s="66"/>
      <c r="CM125" s="66"/>
      <c r="CN125" s="66"/>
      <c r="CO125" s="66"/>
      <c r="CP125" s="66"/>
      <c r="CQ125" s="22">
        <f t="shared" si="117"/>
        <v>2.028812499999999E-2</v>
      </c>
      <c r="CR125" s="66">
        <f t="shared" si="143"/>
        <v>1623050</v>
      </c>
      <c r="CS125" s="66">
        <f t="shared" si="154"/>
        <v>0</v>
      </c>
      <c r="CT125" s="66">
        <f t="shared" si="154"/>
        <v>0</v>
      </c>
      <c r="CU125" s="66">
        <f t="shared" si="154"/>
        <v>0</v>
      </c>
      <c r="CV125" s="66">
        <f t="shared" si="154"/>
        <v>0</v>
      </c>
      <c r="CW125" s="66">
        <f t="shared" si="154"/>
        <v>1623050</v>
      </c>
      <c r="CX125" s="66">
        <f t="shared" si="154"/>
        <v>0</v>
      </c>
      <c r="CY125" s="66">
        <f t="shared" si="154"/>
        <v>0</v>
      </c>
      <c r="CZ125" s="66">
        <f t="shared" si="155"/>
        <v>0</v>
      </c>
      <c r="DA125" s="66">
        <f t="shared" si="155"/>
        <v>0</v>
      </c>
      <c r="DB125" s="66">
        <f t="shared" si="155"/>
        <v>0</v>
      </c>
      <c r="DC125" s="66">
        <f t="shared" si="156"/>
        <v>0</v>
      </c>
      <c r="DD125" s="66">
        <f t="shared" si="156"/>
        <v>0</v>
      </c>
      <c r="DE125" s="66">
        <f t="shared" si="156"/>
        <v>0</v>
      </c>
      <c r="DF125" s="66">
        <f t="shared" si="157"/>
        <v>0</v>
      </c>
      <c r="DG125" s="66">
        <f t="shared" si="157"/>
        <v>0</v>
      </c>
      <c r="DH125" s="66">
        <f t="shared" si="157"/>
        <v>0</v>
      </c>
      <c r="DI125" s="66"/>
      <c r="DJ125" s="66">
        <f t="shared" si="158"/>
        <v>0</v>
      </c>
      <c r="DK125" s="66">
        <f t="shared" si="158"/>
        <v>0</v>
      </c>
      <c r="DL125" s="66">
        <f t="shared" si="158"/>
        <v>0</v>
      </c>
    </row>
    <row r="126" spans="1:116" ht="47.25" customHeight="1" x14ac:dyDescent="0.25">
      <c r="A126" s="221"/>
      <c r="B126" s="71" t="s">
        <v>20</v>
      </c>
      <c r="C126" s="70" t="s">
        <v>19</v>
      </c>
      <c r="D126" s="69" t="s">
        <v>18</v>
      </c>
      <c r="E126" s="68">
        <v>510</v>
      </c>
      <c r="F126" s="67" t="s">
        <v>17</v>
      </c>
      <c r="G126" s="66">
        <f t="shared" si="134"/>
        <v>110000000</v>
      </c>
      <c r="H126" s="66"/>
      <c r="I126" s="66"/>
      <c r="J126" s="66"/>
      <c r="K126" s="66"/>
      <c r="L126" s="66">
        <v>110000000</v>
      </c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C126" s="22">
        <f t="shared" si="106"/>
        <v>0.78811480909090914</v>
      </c>
      <c r="AD126" s="66">
        <f t="shared" si="135"/>
        <v>86692629</v>
      </c>
      <c r="AE126" s="66"/>
      <c r="AF126" s="66"/>
      <c r="AG126" s="66"/>
      <c r="AH126" s="66"/>
      <c r="AI126" s="66">
        <f>+'[6]MARZO 2016 ULTIMO'!$O$1042</f>
        <v>86692629</v>
      </c>
      <c r="AJ126" s="66"/>
      <c r="AK126" s="66"/>
      <c r="AL126" s="66"/>
      <c r="AM126" s="66"/>
      <c r="AN126" s="66"/>
      <c r="AO126" s="66"/>
      <c r="AP126" s="66"/>
      <c r="AQ126" s="66"/>
      <c r="AR126" s="66"/>
      <c r="AS126" s="66"/>
      <c r="AT126" s="66"/>
      <c r="AU126" s="66"/>
      <c r="AV126" s="66"/>
      <c r="AW126" s="66"/>
      <c r="AX126" s="66"/>
      <c r="AY126" s="22">
        <f t="shared" si="108"/>
        <v>0.21188519090909086</v>
      </c>
      <c r="AZ126" s="66">
        <f t="shared" si="136"/>
        <v>23307371</v>
      </c>
      <c r="BA126" s="66">
        <f t="shared" si="149"/>
        <v>0</v>
      </c>
      <c r="BB126" s="66">
        <f t="shared" si="150"/>
        <v>0</v>
      </c>
      <c r="BC126" s="66">
        <f t="shared" si="150"/>
        <v>0</v>
      </c>
      <c r="BD126" s="66">
        <f t="shared" si="150"/>
        <v>0</v>
      </c>
      <c r="BE126" s="66">
        <f t="shared" si="151"/>
        <v>23307371</v>
      </c>
      <c r="BF126" s="66">
        <f t="shared" si="151"/>
        <v>0</v>
      </c>
      <c r="BG126" s="66">
        <f t="shared" si="151"/>
        <v>0</v>
      </c>
      <c r="BH126" s="66">
        <f t="shared" si="151"/>
        <v>0</v>
      </c>
      <c r="BI126" s="66">
        <f t="shared" si="151"/>
        <v>0</v>
      </c>
      <c r="BJ126" s="66">
        <f t="shared" si="151"/>
        <v>0</v>
      </c>
      <c r="BK126" s="66">
        <f t="shared" si="151"/>
        <v>0</v>
      </c>
      <c r="BL126" s="66">
        <f t="shared" si="151"/>
        <v>0</v>
      </c>
      <c r="BM126" s="66">
        <f t="shared" si="151"/>
        <v>0</v>
      </c>
      <c r="BN126" s="66">
        <f t="shared" si="151"/>
        <v>0</v>
      </c>
      <c r="BO126" s="66">
        <f t="shared" si="151"/>
        <v>0</v>
      </c>
      <c r="BP126" s="66">
        <f t="shared" si="151"/>
        <v>0</v>
      </c>
      <c r="BQ126" s="66"/>
      <c r="BR126" s="66"/>
      <c r="BS126" s="66">
        <f t="shared" si="152"/>
        <v>0</v>
      </c>
      <c r="BT126" s="66">
        <f t="shared" si="153"/>
        <v>0</v>
      </c>
      <c r="BU126" s="22">
        <f t="shared" si="115"/>
        <v>0.77678147272727271</v>
      </c>
      <c r="BV126" s="66">
        <f t="shared" si="142"/>
        <v>85445962</v>
      </c>
      <c r="BW126" s="66"/>
      <c r="BX126" s="66"/>
      <c r="BY126" s="66"/>
      <c r="BZ126" s="66"/>
      <c r="CA126" s="66">
        <f>+'[3]ABRIL 2016'!$H$1301</f>
        <v>85445962</v>
      </c>
      <c r="CB126" s="66"/>
      <c r="CC126" s="66"/>
      <c r="CD126" s="66"/>
      <c r="CE126" s="66"/>
      <c r="CF126" s="66"/>
      <c r="CG126" s="66"/>
      <c r="CH126" s="66"/>
      <c r="CI126" s="66"/>
      <c r="CJ126" s="66"/>
      <c r="CK126" s="66"/>
      <c r="CL126" s="66"/>
      <c r="CM126" s="66"/>
      <c r="CN126" s="66"/>
      <c r="CO126" s="66"/>
      <c r="CP126" s="66"/>
      <c r="CQ126" s="22">
        <f t="shared" si="117"/>
        <v>0.22321852727272729</v>
      </c>
      <c r="CR126" s="66">
        <f t="shared" si="143"/>
        <v>24554038</v>
      </c>
      <c r="CS126" s="66">
        <f t="shared" si="154"/>
        <v>0</v>
      </c>
      <c r="CT126" s="66">
        <f t="shared" si="154"/>
        <v>0</v>
      </c>
      <c r="CU126" s="66">
        <f t="shared" si="154"/>
        <v>0</v>
      </c>
      <c r="CV126" s="66">
        <f t="shared" si="154"/>
        <v>0</v>
      </c>
      <c r="CW126" s="66">
        <f t="shared" si="154"/>
        <v>24554038</v>
      </c>
      <c r="CX126" s="66">
        <f t="shared" si="154"/>
        <v>0</v>
      </c>
      <c r="CY126" s="66">
        <f t="shared" si="154"/>
        <v>0</v>
      </c>
      <c r="CZ126" s="66">
        <f t="shared" si="155"/>
        <v>0</v>
      </c>
      <c r="DA126" s="66">
        <f t="shared" si="155"/>
        <v>0</v>
      </c>
      <c r="DB126" s="66">
        <f t="shared" si="155"/>
        <v>0</v>
      </c>
      <c r="DC126" s="66">
        <f t="shared" si="156"/>
        <v>0</v>
      </c>
      <c r="DD126" s="66">
        <f t="shared" si="156"/>
        <v>0</v>
      </c>
      <c r="DE126" s="66">
        <f t="shared" si="156"/>
        <v>0</v>
      </c>
      <c r="DF126" s="66">
        <f t="shared" si="157"/>
        <v>0</v>
      </c>
      <c r="DG126" s="66">
        <f t="shared" si="157"/>
        <v>0</v>
      </c>
      <c r="DH126" s="66">
        <f t="shared" si="157"/>
        <v>0</v>
      </c>
      <c r="DI126" s="66"/>
      <c r="DJ126" s="66">
        <f t="shared" si="158"/>
        <v>0</v>
      </c>
      <c r="DK126" s="66">
        <f t="shared" si="158"/>
        <v>0</v>
      </c>
      <c r="DL126" s="66">
        <f t="shared" si="158"/>
        <v>0</v>
      </c>
    </row>
    <row r="127" spans="1:116" ht="49.5" customHeight="1" x14ac:dyDescent="0.25">
      <c r="A127" s="222"/>
      <c r="B127" s="71" t="s">
        <v>16</v>
      </c>
      <c r="C127" s="70" t="s">
        <v>15</v>
      </c>
      <c r="D127" s="69" t="s">
        <v>14</v>
      </c>
      <c r="E127" s="68">
        <v>310</v>
      </c>
      <c r="F127" s="67" t="s">
        <v>13</v>
      </c>
      <c r="G127" s="66">
        <f t="shared" si="134"/>
        <v>270168096</v>
      </c>
      <c r="H127" s="66"/>
      <c r="I127" s="66"/>
      <c r="J127" s="66"/>
      <c r="K127" s="66"/>
      <c r="L127" s="66">
        <v>243168096</v>
      </c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>
        <f>25000000+2000000</f>
        <v>27000000</v>
      </c>
      <c r="AC127" s="22">
        <f t="shared" si="106"/>
        <v>0.49382730224371124</v>
      </c>
      <c r="AD127" s="66">
        <f t="shared" si="135"/>
        <v>133416382</v>
      </c>
      <c r="AE127" s="66"/>
      <c r="AF127" s="66"/>
      <c r="AG127" s="66"/>
      <c r="AH127" s="66"/>
      <c r="AI127" s="66">
        <f>+'[3]ABRIL 2016'!$O$279</f>
        <v>133416382</v>
      </c>
      <c r="AJ127" s="66"/>
      <c r="AK127" s="66"/>
      <c r="AL127" s="66"/>
      <c r="AM127" s="66"/>
      <c r="AN127" s="66"/>
      <c r="AO127" s="66"/>
      <c r="AP127" s="66"/>
      <c r="AQ127" s="66"/>
      <c r="AR127" s="66"/>
      <c r="AS127" s="66"/>
      <c r="AT127" s="66"/>
      <c r="AU127" s="66"/>
      <c r="AV127" s="66"/>
      <c r="AW127" s="66"/>
      <c r="AX127" s="66"/>
      <c r="AY127" s="22">
        <f t="shared" si="108"/>
        <v>0.50617269775628881</v>
      </c>
      <c r="AZ127" s="66">
        <f t="shared" si="136"/>
        <v>136751714</v>
      </c>
      <c r="BA127" s="66">
        <f t="shared" si="149"/>
        <v>0</v>
      </c>
      <c r="BB127" s="66">
        <f t="shared" si="150"/>
        <v>0</v>
      </c>
      <c r="BC127" s="66">
        <f t="shared" si="150"/>
        <v>0</v>
      </c>
      <c r="BD127" s="66">
        <f t="shared" si="150"/>
        <v>0</v>
      </c>
      <c r="BE127" s="66">
        <f t="shared" si="151"/>
        <v>109751714</v>
      </c>
      <c r="BF127" s="66">
        <f t="shared" si="151"/>
        <v>0</v>
      </c>
      <c r="BG127" s="66">
        <f t="shared" si="151"/>
        <v>0</v>
      </c>
      <c r="BH127" s="66">
        <f t="shared" si="151"/>
        <v>0</v>
      </c>
      <c r="BI127" s="66">
        <f t="shared" si="151"/>
        <v>0</v>
      </c>
      <c r="BJ127" s="66">
        <f t="shared" si="151"/>
        <v>0</v>
      </c>
      <c r="BK127" s="66">
        <f t="shared" si="151"/>
        <v>0</v>
      </c>
      <c r="BL127" s="66">
        <f t="shared" si="151"/>
        <v>0</v>
      </c>
      <c r="BM127" s="66">
        <f t="shared" si="151"/>
        <v>0</v>
      </c>
      <c r="BN127" s="66">
        <f t="shared" si="151"/>
        <v>0</v>
      </c>
      <c r="BO127" s="66">
        <f t="shared" si="151"/>
        <v>0</v>
      </c>
      <c r="BP127" s="66">
        <f t="shared" si="151"/>
        <v>0</v>
      </c>
      <c r="BQ127" s="66"/>
      <c r="BR127" s="66"/>
      <c r="BS127" s="66">
        <f t="shared" si="152"/>
        <v>0</v>
      </c>
      <c r="BT127" s="66">
        <f t="shared" si="153"/>
        <v>27000000</v>
      </c>
      <c r="BU127" s="22">
        <f t="shared" si="115"/>
        <v>0.1633446385912273</v>
      </c>
      <c r="BV127" s="66">
        <f t="shared" si="142"/>
        <v>44130510</v>
      </c>
      <c r="BW127" s="66"/>
      <c r="BX127" s="66"/>
      <c r="BY127" s="66"/>
      <c r="BZ127" s="66"/>
      <c r="CA127" s="66">
        <f>+'[1]MAYO 2016'!$H$336</f>
        <v>44130510</v>
      </c>
      <c r="CB127" s="66"/>
      <c r="CC127" s="66"/>
      <c r="CD127" s="66"/>
      <c r="CE127" s="66"/>
      <c r="CF127" s="66"/>
      <c r="CG127" s="66"/>
      <c r="CH127" s="66"/>
      <c r="CI127" s="66"/>
      <c r="CJ127" s="66"/>
      <c r="CK127" s="66"/>
      <c r="CL127" s="66"/>
      <c r="CM127" s="66"/>
      <c r="CN127" s="66"/>
      <c r="CO127" s="66"/>
      <c r="CP127" s="66"/>
      <c r="CQ127" s="22">
        <f t="shared" si="117"/>
        <v>0.83665536140877272</v>
      </c>
      <c r="CR127" s="66">
        <f t="shared" si="143"/>
        <v>226037586</v>
      </c>
      <c r="CS127" s="66">
        <f t="shared" si="154"/>
        <v>0</v>
      </c>
      <c r="CT127" s="66">
        <f t="shared" si="154"/>
        <v>0</v>
      </c>
      <c r="CU127" s="66">
        <f t="shared" si="154"/>
        <v>0</v>
      </c>
      <c r="CV127" s="66">
        <f t="shared" si="154"/>
        <v>0</v>
      </c>
      <c r="CW127" s="66">
        <f t="shared" si="154"/>
        <v>199037586</v>
      </c>
      <c r="CX127" s="66">
        <f t="shared" si="154"/>
        <v>0</v>
      </c>
      <c r="CY127" s="66">
        <f t="shared" si="154"/>
        <v>0</v>
      </c>
      <c r="CZ127" s="66">
        <f t="shared" si="155"/>
        <v>0</v>
      </c>
      <c r="DA127" s="66">
        <f t="shared" si="155"/>
        <v>0</v>
      </c>
      <c r="DB127" s="66">
        <f t="shared" si="155"/>
        <v>0</v>
      </c>
      <c r="DC127" s="66">
        <f t="shared" si="156"/>
        <v>0</v>
      </c>
      <c r="DD127" s="66">
        <f t="shared" si="156"/>
        <v>0</v>
      </c>
      <c r="DE127" s="66">
        <f t="shared" si="156"/>
        <v>0</v>
      </c>
      <c r="DF127" s="66">
        <f t="shared" si="157"/>
        <v>0</v>
      </c>
      <c r="DG127" s="66">
        <f t="shared" si="157"/>
        <v>0</v>
      </c>
      <c r="DH127" s="66">
        <f t="shared" si="157"/>
        <v>0</v>
      </c>
      <c r="DI127" s="66"/>
      <c r="DJ127" s="66">
        <f t="shared" si="158"/>
        <v>0</v>
      </c>
      <c r="DK127" s="66">
        <f t="shared" si="158"/>
        <v>0</v>
      </c>
      <c r="DL127" s="66">
        <f t="shared" si="158"/>
        <v>27000000</v>
      </c>
    </row>
    <row r="128" spans="1:116" s="4" customFormat="1" ht="18.75" customHeight="1" thickBot="1" x14ac:dyDescent="0.3">
      <c r="A128" s="65"/>
      <c r="B128" s="227" t="s">
        <v>12</v>
      </c>
      <c r="C128" s="228"/>
      <c r="D128" s="229"/>
      <c r="E128" s="64"/>
      <c r="F128" s="63"/>
      <c r="G128" s="61">
        <f t="shared" ref="G128:AA128" si="159">SUM(G109:G127)</f>
        <v>12161858886</v>
      </c>
      <c r="H128" s="61">
        <f t="shared" si="159"/>
        <v>0</v>
      </c>
      <c r="I128" s="61">
        <f t="shared" si="159"/>
        <v>0</v>
      </c>
      <c r="J128" s="61">
        <f t="shared" si="159"/>
        <v>6845738942</v>
      </c>
      <c r="K128" s="61">
        <f t="shared" si="159"/>
        <v>171003327</v>
      </c>
      <c r="L128" s="61">
        <f t="shared" si="159"/>
        <v>630168096</v>
      </c>
      <c r="M128" s="61">
        <f t="shared" si="159"/>
        <v>0</v>
      </c>
      <c r="N128" s="61">
        <f t="shared" si="159"/>
        <v>54387</v>
      </c>
      <c r="O128" s="61">
        <f t="shared" si="159"/>
        <v>30665828</v>
      </c>
      <c r="P128" s="61">
        <f t="shared" si="159"/>
        <v>1940856</v>
      </c>
      <c r="Q128" s="61">
        <f t="shared" si="159"/>
        <v>3438802</v>
      </c>
      <c r="R128" s="61">
        <f t="shared" si="159"/>
        <v>345941457</v>
      </c>
      <c r="S128" s="61">
        <f t="shared" si="159"/>
        <v>0</v>
      </c>
      <c r="T128" s="61">
        <f t="shared" si="159"/>
        <v>390000000</v>
      </c>
      <c r="U128" s="61">
        <f t="shared" si="159"/>
        <v>485000000</v>
      </c>
      <c r="V128" s="61">
        <f t="shared" si="159"/>
        <v>0</v>
      </c>
      <c r="W128" s="61">
        <f t="shared" si="159"/>
        <v>0</v>
      </c>
      <c r="X128" s="61">
        <f t="shared" si="159"/>
        <v>0</v>
      </c>
      <c r="Y128" s="61">
        <f t="shared" si="159"/>
        <v>2700000000</v>
      </c>
      <c r="Z128" s="61">
        <f t="shared" si="159"/>
        <v>0</v>
      </c>
      <c r="AA128" s="61">
        <f t="shared" si="159"/>
        <v>557907191</v>
      </c>
      <c r="AC128" s="62">
        <f t="shared" si="106"/>
        <v>0.5951828123357491</v>
      </c>
      <c r="AD128" s="61">
        <f>SUM(AD109:AD127)</f>
        <v>7238529375</v>
      </c>
      <c r="AE128" s="61"/>
      <c r="AF128" s="61">
        <f t="shared" ref="AF128:AX128" si="160">SUM(AF109:AF127)</f>
        <v>0</v>
      </c>
      <c r="AG128" s="61">
        <f t="shared" si="160"/>
        <v>3296779573</v>
      </c>
      <c r="AH128" s="61">
        <f t="shared" si="160"/>
        <v>19256000</v>
      </c>
      <c r="AI128" s="61">
        <f t="shared" si="160"/>
        <v>409277011</v>
      </c>
      <c r="AJ128" s="61">
        <f t="shared" si="160"/>
        <v>0</v>
      </c>
      <c r="AK128" s="61">
        <f t="shared" si="160"/>
        <v>0</v>
      </c>
      <c r="AL128" s="61">
        <f t="shared" si="160"/>
        <v>0</v>
      </c>
      <c r="AM128" s="61">
        <f t="shared" si="160"/>
        <v>0</v>
      </c>
      <c r="AN128" s="61">
        <f t="shared" si="160"/>
        <v>0</v>
      </c>
      <c r="AO128" s="61">
        <f t="shared" si="160"/>
        <v>164856575</v>
      </c>
      <c r="AP128" s="61">
        <f t="shared" si="160"/>
        <v>0</v>
      </c>
      <c r="AQ128" s="61">
        <f t="shared" si="160"/>
        <v>120000000</v>
      </c>
      <c r="AR128" s="61">
        <f t="shared" si="160"/>
        <v>485000000</v>
      </c>
      <c r="AS128" s="61">
        <f t="shared" si="160"/>
        <v>0</v>
      </c>
      <c r="AT128" s="61">
        <f t="shared" si="160"/>
        <v>0</v>
      </c>
      <c r="AU128" s="61">
        <f t="shared" si="160"/>
        <v>0</v>
      </c>
      <c r="AV128" s="61">
        <f t="shared" si="160"/>
        <v>2700000000</v>
      </c>
      <c r="AW128" s="61">
        <f t="shared" si="160"/>
        <v>0</v>
      </c>
      <c r="AX128" s="61">
        <f t="shared" si="160"/>
        <v>43360216</v>
      </c>
      <c r="AY128" s="62">
        <f t="shared" si="108"/>
        <v>0.4048171876642509</v>
      </c>
      <c r="AZ128" s="61">
        <f>SUM(AZ109:AZ127)</f>
        <v>4923329511</v>
      </c>
      <c r="BA128" s="61"/>
      <c r="BB128" s="61">
        <f t="shared" ref="BB128:BT128" si="161">SUM(BB109:BB127)</f>
        <v>0</v>
      </c>
      <c r="BC128" s="61">
        <f t="shared" si="161"/>
        <v>3548959369</v>
      </c>
      <c r="BD128" s="61">
        <f t="shared" si="161"/>
        <v>151747327</v>
      </c>
      <c r="BE128" s="61">
        <f t="shared" si="161"/>
        <v>220891085</v>
      </c>
      <c r="BF128" s="61">
        <f t="shared" si="161"/>
        <v>0</v>
      </c>
      <c r="BG128" s="61">
        <f t="shared" si="161"/>
        <v>54387</v>
      </c>
      <c r="BH128" s="61">
        <f t="shared" si="161"/>
        <v>30665828</v>
      </c>
      <c r="BI128" s="61">
        <f t="shared" si="161"/>
        <v>1940856</v>
      </c>
      <c r="BJ128" s="61">
        <f t="shared" si="161"/>
        <v>3438802</v>
      </c>
      <c r="BK128" s="61">
        <f t="shared" si="161"/>
        <v>181084882</v>
      </c>
      <c r="BL128" s="61">
        <f t="shared" si="161"/>
        <v>0</v>
      </c>
      <c r="BM128" s="61">
        <f t="shared" si="161"/>
        <v>270000000</v>
      </c>
      <c r="BN128" s="61">
        <f t="shared" si="161"/>
        <v>0</v>
      </c>
      <c r="BO128" s="61">
        <f t="shared" si="161"/>
        <v>0</v>
      </c>
      <c r="BP128" s="61">
        <f t="shared" si="161"/>
        <v>0</v>
      </c>
      <c r="BQ128" s="61">
        <f t="shared" si="161"/>
        <v>0</v>
      </c>
      <c r="BR128" s="61">
        <f t="shared" si="161"/>
        <v>0</v>
      </c>
      <c r="BS128" s="61">
        <f t="shared" si="161"/>
        <v>0</v>
      </c>
      <c r="BT128" s="61">
        <f t="shared" si="161"/>
        <v>514546975</v>
      </c>
      <c r="BU128" s="62">
        <f t="shared" si="115"/>
        <v>0.2330980241238757</v>
      </c>
      <c r="BV128" s="61">
        <f t="shared" ref="BV128:CL128" si="162">SUM(BV109:BV127)</f>
        <v>2834905276</v>
      </c>
      <c r="BW128" s="61">
        <f t="shared" si="162"/>
        <v>0</v>
      </c>
      <c r="BX128" s="61">
        <f t="shared" si="162"/>
        <v>0</v>
      </c>
      <c r="BY128" s="61">
        <f t="shared" si="162"/>
        <v>1468416324</v>
      </c>
      <c r="BZ128" s="61">
        <f t="shared" si="162"/>
        <v>2900000</v>
      </c>
      <c r="CA128" s="61">
        <f t="shared" si="162"/>
        <v>310782955</v>
      </c>
      <c r="CB128" s="61">
        <f t="shared" si="162"/>
        <v>0</v>
      </c>
      <c r="CC128" s="61">
        <f t="shared" si="162"/>
        <v>0</v>
      </c>
      <c r="CD128" s="61">
        <f t="shared" si="162"/>
        <v>0</v>
      </c>
      <c r="CE128" s="61">
        <f t="shared" si="162"/>
        <v>0</v>
      </c>
      <c r="CF128" s="61">
        <f t="shared" si="162"/>
        <v>0</v>
      </c>
      <c r="CG128" s="61">
        <f t="shared" si="162"/>
        <v>94856575</v>
      </c>
      <c r="CH128" s="61">
        <f t="shared" si="162"/>
        <v>0</v>
      </c>
      <c r="CI128" s="61">
        <f t="shared" si="162"/>
        <v>109858510</v>
      </c>
      <c r="CJ128" s="61">
        <f t="shared" si="162"/>
        <v>359172189</v>
      </c>
      <c r="CK128" s="61">
        <f t="shared" si="162"/>
        <v>0</v>
      </c>
      <c r="CL128" s="61">
        <f t="shared" si="162"/>
        <v>0</v>
      </c>
      <c r="CM128" s="61"/>
      <c r="CN128" s="61">
        <f>SUM(CN109:CN127)</f>
        <v>452887249</v>
      </c>
      <c r="CO128" s="61">
        <f>SUM(CO109:CO127)</f>
        <v>0</v>
      </c>
      <c r="CP128" s="61">
        <f>SUM(CP109:CP127)</f>
        <v>36031474</v>
      </c>
      <c r="CQ128" s="62">
        <f t="shared" si="117"/>
        <v>0.7669019758761243</v>
      </c>
      <c r="CR128" s="61">
        <f t="shared" ref="CR128:DL128" si="163">SUM(CR109:CR127)</f>
        <v>9326953610</v>
      </c>
      <c r="CS128" s="61">
        <f t="shared" si="163"/>
        <v>0</v>
      </c>
      <c r="CT128" s="61">
        <f t="shared" si="163"/>
        <v>0</v>
      </c>
      <c r="CU128" s="61">
        <f t="shared" si="163"/>
        <v>5377322618</v>
      </c>
      <c r="CV128" s="61">
        <f t="shared" si="163"/>
        <v>168103327</v>
      </c>
      <c r="CW128" s="61">
        <f t="shared" si="163"/>
        <v>319385141</v>
      </c>
      <c r="CX128" s="61">
        <f t="shared" si="163"/>
        <v>0</v>
      </c>
      <c r="CY128" s="61">
        <f t="shared" si="163"/>
        <v>54387</v>
      </c>
      <c r="CZ128" s="61">
        <f t="shared" si="163"/>
        <v>30665828</v>
      </c>
      <c r="DA128" s="61">
        <f t="shared" si="163"/>
        <v>1940856</v>
      </c>
      <c r="DB128" s="61">
        <f t="shared" si="163"/>
        <v>3438802</v>
      </c>
      <c r="DC128" s="61">
        <f t="shared" si="163"/>
        <v>251084882</v>
      </c>
      <c r="DD128" s="61">
        <f t="shared" si="163"/>
        <v>0</v>
      </c>
      <c r="DE128" s="61">
        <f t="shared" si="163"/>
        <v>280141490</v>
      </c>
      <c r="DF128" s="61">
        <f t="shared" si="163"/>
        <v>125827811</v>
      </c>
      <c r="DG128" s="61">
        <f t="shared" si="163"/>
        <v>0</v>
      </c>
      <c r="DH128" s="61">
        <f t="shared" si="163"/>
        <v>0</v>
      </c>
      <c r="DI128" s="61">
        <f t="shared" si="163"/>
        <v>0</v>
      </c>
      <c r="DJ128" s="61">
        <f t="shared" si="163"/>
        <v>2247112751</v>
      </c>
      <c r="DK128" s="61">
        <f t="shared" si="163"/>
        <v>0</v>
      </c>
      <c r="DL128" s="61">
        <f t="shared" si="163"/>
        <v>521875717</v>
      </c>
    </row>
    <row r="129" spans="3:116" ht="5.25" customHeight="1" thickTop="1" x14ac:dyDescent="0.25">
      <c r="C129" s="60"/>
      <c r="D129" s="60"/>
      <c r="E129" s="60"/>
      <c r="F129" s="60"/>
      <c r="G129" s="58"/>
      <c r="H129" s="58"/>
      <c r="I129" s="58"/>
      <c r="J129" s="59"/>
      <c r="K129" s="58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C129" s="55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5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5"/>
      <c r="BV129" s="56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5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J129" s="52"/>
      <c r="DK129" s="52"/>
      <c r="DL129" s="52"/>
    </row>
    <row r="130" spans="3:116" ht="19.5" customHeight="1" x14ac:dyDescent="0.25">
      <c r="C130" s="230" t="s">
        <v>11</v>
      </c>
      <c r="D130" s="231"/>
      <c r="E130" s="232"/>
      <c r="F130" s="54"/>
      <c r="G130" s="52">
        <f t="shared" ref="G130:AA130" si="164">G20+G58+G91+G108+G128</f>
        <v>21946325104</v>
      </c>
      <c r="H130" s="52">
        <f t="shared" si="164"/>
        <v>0</v>
      </c>
      <c r="I130" s="52">
        <f t="shared" si="164"/>
        <v>200000000</v>
      </c>
      <c r="J130" s="52">
        <f t="shared" si="164"/>
        <v>8727003733</v>
      </c>
      <c r="K130" s="52">
        <f t="shared" si="164"/>
        <v>171003327</v>
      </c>
      <c r="L130" s="52">
        <f t="shared" si="164"/>
        <v>2601016897</v>
      </c>
      <c r="M130" s="52">
        <f t="shared" si="164"/>
        <v>138372986</v>
      </c>
      <c r="N130" s="52">
        <f t="shared" si="164"/>
        <v>54387</v>
      </c>
      <c r="O130" s="52">
        <f t="shared" si="164"/>
        <v>30665828</v>
      </c>
      <c r="P130" s="52">
        <f t="shared" si="164"/>
        <v>1940856</v>
      </c>
      <c r="Q130" s="52">
        <f t="shared" si="164"/>
        <v>3438802</v>
      </c>
      <c r="R130" s="52">
        <f t="shared" si="164"/>
        <v>345941457</v>
      </c>
      <c r="S130" s="52">
        <f t="shared" si="164"/>
        <v>1544000000</v>
      </c>
      <c r="T130" s="52">
        <f t="shared" si="164"/>
        <v>1142029623</v>
      </c>
      <c r="U130" s="52">
        <f t="shared" si="164"/>
        <v>486796640</v>
      </c>
      <c r="V130" s="52">
        <f t="shared" si="164"/>
        <v>1104833768</v>
      </c>
      <c r="W130" s="52">
        <f t="shared" si="164"/>
        <v>1262551657</v>
      </c>
      <c r="X130" s="52">
        <f t="shared" si="164"/>
        <v>11169156</v>
      </c>
      <c r="Y130" s="52">
        <f t="shared" si="164"/>
        <v>2700000000</v>
      </c>
      <c r="Z130" s="52">
        <f t="shared" si="164"/>
        <v>204741836</v>
      </c>
      <c r="AA130" s="52">
        <f t="shared" si="164"/>
        <v>1270764151</v>
      </c>
      <c r="AC130" s="53">
        <f>+AD130/G130</f>
        <v>0.62930444015352627</v>
      </c>
      <c r="AD130" s="52">
        <f>AD20+AD58+AD91+AD108+AD128</f>
        <v>13810919833</v>
      </c>
      <c r="AE130" s="52"/>
      <c r="AF130" s="52">
        <f t="shared" ref="AF130:AX130" si="165">AF20+AF58+AF91+AF108+AF128</f>
        <v>200000000</v>
      </c>
      <c r="AG130" s="52">
        <f t="shared" si="165"/>
        <v>4233348937</v>
      </c>
      <c r="AH130" s="52">
        <f t="shared" si="165"/>
        <v>19256000</v>
      </c>
      <c r="AI130" s="52">
        <f t="shared" si="165"/>
        <v>1920358177</v>
      </c>
      <c r="AJ130" s="52">
        <f t="shared" si="165"/>
        <v>38217031</v>
      </c>
      <c r="AK130" s="52">
        <f t="shared" si="165"/>
        <v>0</v>
      </c>
      <c r="AL130" s="52">
        <f t="shared" si="165"/>
        <v>0</v>
      </c>
      <c r="AM130" s="52">
        <f t="shared" si="165"/>
        <v>0</v>
      </c>
      <c r="AN130" s="52">
        <f t="shared" si="165"/>
        <v>0</v>
      </c>
      <c r="AO130" s="52">
        <f t="shared" si="165"/>
        <v>164856575</v>
      </c>
      <c r="AP130" s="52">
        <f t="shared" si="165"/>
        <v>1446908655</v>
      </c>
      <c r="AQ130" s="52">
        <f t="shared" si="165"/>
        <v>645126807</v>
      </c>
      <c r="AR130" s="52">
        <f t="shared" si="165"/>
        <v>486796640</v>
      </c>
      <c r="AS130" s="52">
        <f t="shared" si="165"/>
        <v>737563106</v>
      </c>
      <c r="AT130" s="52">
        <f t="shared" si="165"/>
        <v>763881429</v>
      </c>
      <c r="AU130" s="52">
        <f t="shared" si="165"/>
        <v>0</v>
      </c>
      <c r="AV130" s="52">
        <f t="shared" si="165"/>
        <v>2700000000</v>
      </c>
      <c r="AW130" s="52">
        <f t="shared" si="165"/>
        <v>13770298</v>
      </c>
      <c r="AX130" s="52">
        <f t="shared" si="165"/>
        <v>440836178</v>
      </c>
      <c r="AY130" s="14">
        <f>1-AC130</f>
        <v>0.37069555984647373</v>
      </c>
      <c r="AZ130" s="52">
        <f t="shared" ref="AZ130:BT130" si="166">AZ20+AZ58+AZ91+AZ108+AZ128</f>
        <v>8135405271</v>
      </c>
      <c r="BA130" s="52">
        <f t="shared" si="166"/>
        <v>0</v>
      </c>
      <c r="BB130" s="52">
        <f t="shared" si="166"/>
        <v>0</v>
      </c>
      <c r="BC130" s="52">
        <f t="shared" si="166"/>
        <v>4493654796</v>
      </c>
      <c r="BD130" s="52">
        <f t="shared" si="166"/>
        <v>151747327</v>
      </c>
      <c r="BE130" s="52">
        <f t="shared" si="166"/>
        <v>680658720</v>
      </c>
      <c r="BF130" s="52">
        <f t="shared" si="166"/>
        <v>100155955</v>
      </c>
      <c r="BG130" s="52">
        <f t="shared" si="166"/>
        <v>54387</v>
      </c>
      <c r="BH130" s="52">
        <f t="shared" si="166"/>
        <v>30665828</v>
      </c>
      <c r="BI130" s="52">
        <f t="shared" si="166"/>
        <v>1940856</v>
      </c>
      <c r="BJ130" s="52">
        <f t="shared" si="166"/>
        <v>3438802</v>
      </c>
      <c r="BK130" s="52">
        <f t="shared" si="166"/>
        <v>181084882</v>
      </c>
      <c r="BL130" s="52">
        <f t="shared" si="166"/>
        <v>97091345</v>
      </c>
      <c r="BM130" s="52">
        <f t="shared" si="166"/>
        <v>496902816</v>
      </c>
      <c r="BN130" s="52">
        <f t="shared" si="166"/>
        <v>0</v>
      </c>
      <c r="BO130" s="52">
        <f t="shared" si="166"/>
        <v>367270662</v>
      </c>
      <c r="BP130" s="52">
        <f t="shared" si="166"/>
        <v>498670228</v>
      </c>
      <c r="BQ130" s="52">
        <f t="shared" si="166"/>
        <v>11169156</v>
      </c>
      <c r="BR130" s="52">
        <f t="shared" si="166"/>
        <v>0</v>
      </c>
      <c r="BS130" s="52">
        <f t="shared" si="166"/>
        <v>190971538</v>
      </c>
      <c r="BT130" s="52">
        <f t="shared" si="166"/>
        <v>829927973</v>
      </c>
      <c r="BU130" s="14">
        <f>+BV130/G130</f>
        <v>0.37297690092579977</v>
      </c>
      <c r="BV130" s="52">
        <f t="shared" ref="BV130:CP130" si="167">BV20+BV58+BV91+BV108+BV128</f>
        <v>8185472324</v>
      </c>
      <c r="BW130" s="52">
        <f t="shared" si="167"/>
        <v>0</v>
      </c>
      <c r="BX130" s="52">
        <f t="shared" si="167"/>
        <v>192408143</v>
      </c>
      <c r="BY130" s="52">
        <f t="shared" si="167"/>
        <v>2274897571</v>
      </c>
      <c r="BZ130" s="52">
        <f t="shared" si="167"/>
        <v>2900000</v>
      </c>
      <c r="CA130" s="52">
        <f t="shared" si="167"/>
        <v>1679695412</v>
      </c>
      <c r="CB130" s="52">
        <f t="shared" si="167"/>
        <v>37717031</v>
      </c>
      <c r="CC130" s="52">
        <f t="shared" si="167"/>
        <v>0</v>
      </c>
      <c r="CD130" s="52">
        <f t="shared" si="167"/>
        <v>0</v>
      </c>
      <c r="CE130" s="52">
        <f t="shared" si="167"/>
        <v>0</v>
      </c>
      <c r="CF130" s="52">
        <f t="shared" si="167"/>
        <v>0</v>
      </c>
      <c r="CG130" s="52">
        <f t="shared" si="167"/>
        <v>94856575</v>
      </c>
      <c r="CH130" s="52">
        <f t="shared" si="167"/>
        <v>846386603</v>
      </c>
      <c r="CI130" s="52">
        <f t="shared" si="167"/>
        <v>510961437</v>
      </c>
      <c r="CJ130" s="52">
        <f t="shared" si="167"/>
        <v>360968829</v>
      </c>
      <c r="CK130" s="52">
        <f t="shared" si="167"/>
        <v>643692401</v>
      </c>
      <c r="CL130" s="52">
        <f t="shared" si="167"/>
        <v>661802797</v>
      </c>
      <c r="CM130" s="52">
        <f t="shared" si="167"/>
        <v>0</v>
      </c>
      <c r="CN130" s="52">
        <f t="shared" si="167"/>
        <v>452887249</v>
      </c>
      <c r="CO130" s="52">
        <f t="shared" si="167"/>
        <v>13770298</v>
      </c>
      <c r="CP130" s="52">
        <f t="shared" si="167"/>
        <v>412527978</v>
      </c>
      <c r="CQ130" s="22">
        <f>1-BU130</f>
        <v>0.62702309907420029</v>
      </c>
      <c r="CR130" s="52">
        <f t="shared" ref="CR130:DL130" si="168">CR20+CR58+CR91+CR108+CR128</f>
        <v>13760852780</v>
      </c>
      <c r="CS130" s="52">
        <f t="shared" si="168"/>
        <v>0</v>
      </c>
      <c r="CT130" s="52">
        <f t="shared" si="168"/>
        <v>7591857</v>
      </c>
      <c r="CU130" s="52">
        <f t="shared" si="168"/>
        <v>6452106162</v>
      </c>
      <c r="CV130" s="52">
        <f t="shared" si="168"/>
        <v>168103327</v>
      </c>
      <c r="CW130" s="52">
        <f t="shared" si="168"/>
        <v>921321485</v>
      </c>
      <c r="CX130" s="52">
        <f t="shared" si="168"/>
        <v>100655955</v>
      </c>
      <c r="CY130" s="52">
        <f t="shared" si="168"/>
        <v>54387</v>
      </c>
      <c r="CZ130" s="52">
        <f t="shared" si="168"/>
        <v>30665828</v>
      </c>
      <c r="DA130" s="52">
        <f t="shared" si="168"/>
        <v>1940856</v>
      </c>
      <c r="DB130" s="52">
        <f t="shared" si="168"/>
        <v>3438802</v>
      </c>
      <c r="DC130" s="52">
        <f t="shared" si="168"/>
        <v>251084882</v>
      </c>
      <c r="DD130" s="52">
        <f t="shared" si="168"/>
        <v>697613397</v>
      </c>
      <c r="DE130" s="52">
        <f t="shared" si="168"/>
        <v>631068186</v>
      </c>
      <c r="DF130" s="52">
        <f t="shared" si="168"/>
        <v>125827811</v>
      </c>
      <c r="DG130" s="52">
        <f t="shared" si="168"/>
        <v>461141367</v>
      </c>
      <c r="DH130" s="52">
        <f t="shared" si="168"/>
        <v>600748860</v>
      </c>
      <c r="DI130" s="52">
        <f t="shared" si="168"/>
        <v>11169156</v>
      </c>
      <c r="DJ130" s="52">
        <f t="shared" si="168"/>
        <v>2247112751</v>
      </c>
      <c r="DK130" s="52">
        <f t="shared" si="168"/>
        <v>190971538</v>
      </c>
      <c r="DL130" s="52">
        <f t="shared" si="168"/>
        <v>858236173</v>
      </c>
    </row>
    <row r="131" spans="3:116" ht="5.25" customHeight="1" x14ac:dyDescent="0.25">
      <c r="C131" s="51"/>
      <c r="D131" s="51"/>
      <c r="E131" s="50"/>
      <c r="F131" s="50"/>
      <c r="G131" s="48"/>
      <c r="H131" s="48"/>
      <c r="I131" s="48"/>
      <c r="J131" s="49"/>
      <c r="K131" s="48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C131" s="38"/>
      <c r="AD131" s="43"/>
      <c r="AE131" s="43"/>
      <c r="AF131" s="43"/>
      <c r="AG131" s="43"/>
      <c r="AH131" s="43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38"/>
      <c r="AZ131" s="43"/>
      <c r="BA131" s="43"/>
      <c r="BB131" s="43"/>
      <c r="BC131" s="43"/>
      <c r="BD131" s="43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38"/>
      <c r="BV131" s="47"/>
      <c r="BW131" s="46"/>
      <c r="BX131" s="46"/>
      <c r="BY131" s="46"/>
      <c r="BZ131" s="46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22"/>
      <c r="CR131" s="44"/>
      <c r="CS131" s="43"/>
      <c r="CT131" s="43"/>
      <c r="CU131" s="43"/>
      <c r="CV131" s="43"/>
      <c r="CW131" s="42"/>
      <c r="CX131" s="42"/>
      <c r="CY131" s="42"/>
      <c r="CZ131" s="42"/>
      <c r="DA131" s="42"/>
      <c r="DB131" s="42"/>
      <c r="DC131" s="42"/>
      <c r="DD131" s="42"/>
      <c r="DE131" s="42"/>
      <c r="DF131" s="42"/>
      <c r="DG131" s="42"/>
      <c r="DH131" s="42"/>
      <c r="DI131" s="42"/>
      <c r="DJ131" s="42"/>
      <c r="DK131" s="42"/>
      <c r="DL131" s="42"/>
    </row>
    <row r="132" spans="3:116" ht="16.5" customHeight="1" x14ac:dyDescent="0.25">
      <c r="C132" s="41"/>
      <c r="D132" s="31" t="s">
        <v>10</v>
      </c>
      <c r="E132" s="38">
        <v>111</v>
      </c>
      <c r="F132" s="28"/>
      <c r="G132" s="24">
        <f>SUMIF($E$4:$E$127,"111",$G$4:$G$127)</f>
        <v>4044201186</v>
      </c>
      <c r="H132" s="24">
        <f>SUMIF($E$4:$E$127,"111",$H$4:$H$127)</f>
        <v>0</v>
      </c>
      <c r="I132" s="29">
        <f>SUMIF($E$4:$E$128,"111",$I$4:$I$128)</f>
        <v>0</v>
      </c>
      <c r="J132" s="29">
        <f>SUMIF($E$4:$E$128,"111",$J$4:$J$128)</f>
        <v>3247003733</v>
      </c>
      <c r="K132" s="24">
        <f>SUMIF($E$4:$E$127,"111",$K$4:$K$127)</f>
        <v>171003327</v>
      </c>
      <c r="L132" s="28">
        <f>SUMIF($E$4:$E$128,"111",$L$4:$L$128)</f>
        <v>0</v>
      </c>
      <c r="M132" s="28">
        <f>SUMIF($E$4:$E$127,"111",$M$4:$M$127)</f>
        <v>0</v>
      </c>
      <c r="N132" s="28">
        <f>SUMIF($E$4:$E$127,"111",$N$4:$N$127)</f>
        <v>54387</v>
      </c>
      <c r="O132" s="28">
        <f>SUMIF($E$4:$E$127,"111",$O$4:$O$127)</f>
        <v>30665828</v>
      </c>
      <c r="P132" s="28">
        <f>SUMIF($E$4:$E$127,"111",$P$4:$P$127)</f>
        <v>1940856</v>
      </c>
      <c r="Q132" s="28">
        <f>SUMIF($E$4:$E$127,"111",$Q$4:$Q$127)</f>
        <v>3438802</v>
      </c>
      <c r="R132" s="28">
        <f>SUMIF($E$4:$E$127,"111",$R$4:$R$127)</f>
        <v>250509069</v>
      </c>
      <c r="S132" s="28">
        <f>SUMIF($E$4:$E$127,"111",$S$4:$S$127)</f>
        <v>0</v>
      </c>
      <c r="T132" s="28">
        <f>SUMIF($E$4:$E$127,"111",$T$4:$T$127)</f>
        <v>0</v>
      </c>
      <c r="U132" s="28">
        <f>SUMIF($E$4:$E$127,"111",$U$4:$U$127)</f>
        <v>0</v>
      </c>
      <c r="V132" s="28">
        <f>SUMIF($E$4:$E$127,"111",$V$4:$V$127)</f>
        <v>0</v>
      </c>
      <c r="W132" s="28">
        <f>SUMIF($E$4:$E$127,"111",$W$4:$W$127)</f>
        <v>0</v>
      </c>
      <c r="X132" s="28"/>
      <c r="Y132" s="28">
        <f>SUMIF($E$4:$E$127,"111",$Y$4:$Y$127)</f>
        <v>0</v>
      </c>
      <c r="Z132" s="28">
        <f>SUMIF($E$4:$E$127,"111",$Z$4:$Z$127)</f>
        <v>0</v>
      </c>
      <c r="AA132" s="28">
        <f>SUMIF($E$4:$E$127,"111",$AA$4:$AA$127)</f>
        <v>339585184</v>
      </c>
      <c r="AC132" s="27">
        <f t="shared" ref="AC132:AC141" si="169">+AD132/G132</f>
        <v>0.47506376998525512</v>
      </c>
      <c r="AD132" s="21">
        <f t="shared" ref="AD132:AD138" si="170">SUM(AF132:AX132)</f>
        <v>1921253462</v>
      </c>
      <c r="AE132" s="24">
        <f>SUMIF($E$4:$E$127,"111",$AE$4:$AE$127)</f>
        <v>0</v>
      </c>
      <c r="AF132" s="24">
        <f>SUMIF($E$4:$E$127,"111",$AF$4:$AF$127)</f>
        <v>0</v>
      </c>
      <c r="AG132" s="24">
        <f>SUMIF($E$4:$E$127,"111",$AG$4:$AG$127)</f>
        <v>1819802887</v>
      </c>
      <c r="AH132" s="24">
        <f>SUMIF($E$4:$E$127,"111",$AH$4:$AH$127)</f>
        <v>19256000</v>
      </c>
      <c r="AI132" s="24">
        <f>SUMIF($E$4:$E$127,"111",$AI$4:$AI$127)</f>
        <v>0</v>
      </c>
      <c r="AJ132" s="24">
        <f>SUMIF($E$4:$E$127,"111",$AJ$4:$AJ$127)</f>
        <v>0</v>
      </c>
      <c r="AK132" s="24">
        <f>SUMIF($E$4:$E$127,"111",$AK$4:$AK$127)</f>
        <v>0</v>
      </c>
      <c r="AL132" s="24">
        <f>SUMIF($E$4:$E$127,"111",$AL$4:$AL$127)</f>
        <v>0</v>
      </c>
      <c r="AM132" s="24">
        <f>SUMIF($E$4:$E$127,"111",$AM$4:$AM$127)</f>
        <v>0</v>
      </c>
      <c r="AN132" s="24">
        <f>SUMIF($E$4:$E$127,"111",$AN$4:$AN$127)</f>
        <v>0</v>
      </c>
      <c r="AO132" s="24">
        <f>SUMIF($E$4:$E$127,"111",$AO$4:$AO$127)</f>
        <v>79856575</v>
      </c>
      <c r="AP132" s="24">
        <f>SUMIF($E$4:$E$127,"111",$AP$4:$AP$127)</f>
        <v>0</v>
      </c>
      <c r="AQ132" s="24">
        <f>SUMIF($E$4:$E$127,"111",$AQ$4:$AQ$127)</f>
        <v>0</v>
      </c>
      <c r="AR132" s="24">
        <f>SUMIF($E$4:$E$127,"111",$AR$4:$AR$127)</f>
        <v>0</v>
      </c>
      <c r="AS132" s="24">
        <f>SUMIF($E$4:$E$127,"111",$AS$4:$AS$127)</f>
        <v>0</v>
      </c>
      <c r="AT132" s="24">
        <f>SUMIF($E$4:$E$127,"111",$AS$4:$AS$127)</f>
        <v>0</v>
      </c>
      <c r="AU132" s="24">
        <f>SUMIF($E$4:$E$127,"111",$AU$4:$AU$127)</f>
        <v>0</v>
      </c>
      <c r="AV132" s="24">
        <f>SUMIF($E$4:$E$127,"111",$AV$4:$AV$127)</f>
        <v>0</v>
      </c>
      <c r="AW132" s="24">
        <f>SUMIF($E$4:$E$127,"111",$AW$4:$AW$127)</f>
        <v>0</v>
      </c>
      <c r="AX132" s="24">
        <f>SUMIF($E$4:$E$127,"111",$AX$4:$AX$127)</f>
        <v>2338000</v>
      </c>
      <c r="AY132" s="14">
        <f t="shared" ref="AY132:AY141" si="171">1-AC132</f>
        <v>0.52493623001474488</v>
      </c>
      <c r="AZ132" s="21">
        <f t="shared" ref="AZ132:AZ138" si="172">SUM(BA132:BT132)</f>
        <v>2122947724</v>
      </c>
      <c r="BA132" s="20">
        <f>SUMIF($E$4:$E$127,"111",$BA$4:$BA$127)</f>
        <v>0</v>
      </c>
      <c r="BB132" s="20">
        <f>SUMIF($E$4:$E$127,"111",$BB$4:$BB$127)</f>
        <v>0</v>
      </c>
      <c r="BC132" s="20">
        <f>SUMIF($E$4:$E$127,"111",$BC$4:$BC$127)</f>
        <v>1427200846</v>
      </c>
      <c r="BD132" s="20">
        <f>SUMIF($E$4:$E$127,"111",$BD$4:$BD$127)</f>
        <v>151747327</v>
      </c>
      <c r="BE132" s="20">
        <f>SUMIF($E$4:$E$127,"111",$BE$4:$BE$127)</f>
        <v>0</v>
      </c>
      <c r="BF132" s="20">
        <f>SUMIF($E$4:$E$127,"111",$BF$4:$BF$127)</f>
        <v>0</v>
      </c>
      <c r="BG132" s="20">
        <f>SUMIF($E$4:$E$127,"111",$BG$4:$BG$127)</f>
        <v>54387</v>
      </c>
      <c r="BH132" s="20">
        <f>SUMIF($E$4:$E$128,"111",$BH$4:$BH$128)</f>
        <v>30665828</v>
      </c>
      <c r="BI132" s="20">
        <f>SUMIF($E$4:$E$127,"111",$BI$4:$BI$127)</f>
        <v>1940856</v>
      </c>
      <c r="BJ132" s="20">
        <f>SUMIF($E$4:$E$127,"111",$BJ$4:$BJ$127)</f>
        <v>3438802</v>
      </c>
      <c r="BK132" s="20">
        <f>SUMIF($E$4:$E$127,"111",$BK$4:$BK$127)</f>
        <v>170652494</v>
      </c>
      <c r="BL132" s="20">
        <f>SUMIF($E$4:$E$127,"111",$BL$4:$BL$127)</f>
        <v>0</v>
      </c>
      <c r="BM132" s="20">
        <f>SUMIF($E$4:$E$127,"111",$BM$4:$BM$127)</f>
        <v>0</v>
      </c>
      <c r="BN132" s="20">
        <f>SUMIF($E$4:$E$127,"111",$BN$4:$BN$127)</f>
        <v>0</v>
      </c>
      <c r="BO132" s="20">
        <f>SUMIF($E$4:$E$127,"111",$BO$4:$BO$127)</f>
        <v>0</v>
      </c>
      <c r="BP132" s="20">
        <f>SUMIF($E$4:$E$127,"111",$BP$4:$BP$127)</f>
        <v>0</v>
      </c>
      <c r="BQ132" s="20"/>
      <c r="BR132" s="20">
        <f>SUMIF($E$4:$E$127,"111",$BR$4:$BR$127)</f>
        <v>0</v>
      </c>
      <c r="BS132" s="20">
        <f>SUMIF($E$4:$E$127,"111",$BS$4:$BS$127)</f>
        <v>0</v>
      </c>
      <c r="BT132" s="26">
        <f>SUMIF($E$4:$E$127,"111",$BT$4:$BT$127)</f>
        <v>337247184</v>
      </c>
      <c r="BU132" s="25">
        <f t="shared" ref="BU132:BU141" si="173">+BV132/G132</f>
        <v>0.18503479218355581</v>
      </c>
      <c r="BV132" s="39">
        <f t="shared" ref="BV132:BV137" si="174">SUM(BX132:CP132)</f>
        <v>748317926</v>
      </c>
      <c r="BW132" s="24">
        <f>SUMIF($E$4:$E$127,"111",$BW$4:$BW$127)</f>
        <v>0</v>
      </c>
      <c r="BX132" s="24">
        <f>SUMIF($E$4:$E$127,"111",$BX$4:$BX$127)</f>
        <v>0</v>
      </c>
      <c r="BY132" s="24">
        <f>SUMIF($E$4:$E$127,"111",$BY$4:$BY$127)</f>
        <v>663223351</v>
      </c>
      <c r="BZ132" s="24">
        <f>SUMIF($E$4:$E$127,"111",$BZ$4:$BZ$127)</f>
        <v>2900000</v>
      </c>
      <c r="CA132" s="24">
        <f>SUMIF($E$4:$E$127,"111",$CA$4:$CA$127)</f>
        <v>0</v>
      </c>
      <c r="CB132" s="24">
        <f>SUMIF($E$4:$E$127,"111",$CB$4:$CB$127)</f>
        <v>0</v>
      </c>
      <c r="CC132" s="24">
        <f>SUMIF($E$4:$E$127,"111",$CC$4:$CC$127)</f>
        <v>0</v>
      </c>
      <c r="CD132" s="24">
        <f>SUMIF($E$4:$E$127,"111",$CD$4:$CD$127)</f>
        <v>0</v>
      </c>
      <c r="CE132" s="24">
        <f>SUMIF($E$4:$E$127,"111",$CE$4:$CE$127)</f>
        <v>0</v>
      </c>
      <c r="CF132" s="24">
        <f>SUMIF($E$4:$E$127,"111",$CF$4:$CF$127)</f>
        <v>0</v>
      </c>
      <c r="CG132" s="24">
        <f>SUMIF($E$4:$E$127,"111",$CG$4:$CG$127)</f>
        <v>79856575</v>
      </c>
      <c r="CH132" s="24">
        <f>SUMIF($E$4:$E$127,"111",$CH$4:$CH$127)</f>
        <v>0</v>
      </c>
      <c r="CI132" s="24">
        <f>SUMIF($E$4:$E$127,"111",$CI$4:$CI$127)</f>
        <v>0</v>
      </c>
      <c r="CJ132" s="24">
        <f>SUMIF($E$4:$E$127,"111",$CJ$4:$CJ$127)</f>
        <v>0</v>
      </c>
      <c r="CK132" s="24">
        <f>SUMIF($E$4:$E$127,"111",$CK$4:$CK$127)</f>
        <v>0</v>
      </c>
      <c r="CL132" s="24">
        <f>SUMIF($E$4:$E$127,"111",$CL$4:$CL$127)</f>
        <v>0</v>
      </c>
      <c r="CM132" s="24">
        <f>SUMIF($E$4:$E$127,"111",$CM$4:$CM$127)</f>
        <v>0</v>
      </c>
      <c r="CN132" s="24">
        <f>SUMIF($E$4:$E$127,"111",$CN$4:$CN$127)</f>
        <v>0</v>
      </c>
      <c r="CO132" s="24">
        <f>SUMIF($E$4:$E$127,"111",$CO$4:$CO$127)</f>
        <v>0</v>
      </c>
      <c r="CP132" s="23">
        <f>SUMIF($E$4:$E$127,"111",$CP$4:$CP$127)</f>
        <v>2338000</v>
      </c>
      <c r="CQ132" s="22">
        <f t="shared" ref="CQ132:CQ141" si="175">1-BU132</f>
        <v>0.81496520781644421</v>
      </c>
      <c r="CR132" s="21">
        <f t="shared" ref="CR132:CR138" si="176">SUM(CS132:DL132)</f>
        <v>3295883260</v>
      </c>
      <c r="CS132" s="20">
        <f>SUMIF($E$4:$E$127,"111",$CS$4:$CS$127)</f>
        <v>0</v>
      </c>
      <c r="CT132" s="20">
        <f>SUMIF($E$4:$E$127,"111",$CT$4:$CT$127)</f>
        <v>0</v>
      </c>
      <c r="CU132" s="20">
        <f>SUMIF($E$4:$E$127,"111",$CU$4:$CU$127)</f>
        <v>2583780382</v>
      </c>
      <c r="CV132" s="20">
        <f>SUMIF($E$4:$E$127,"111",$CV$4:$CV$127)</f>
        <v>168103327</v>
      </c>
      <c r="CW132" s="20">
        <f>SUMIF($E$4:$E$127,"111",$CW$4:$CW$127)</f>
        <v>0</v>
      </c>
      <c r="CX132" s="20">
        <f>SUMIF($E$4:$E$127,"111",$CX$4:$CX$127)</f>
        <v>0</v>
      </c>
      <c r="CY132" s="20">
        <f>SUMIF($E$4:$E$127,"111",$CY$4:$CY$127)</f>
        <v>54387</v>
      </c>
      <c r="CZ132" s="19">
        <f>SUMIF($E$4:$E$127,"111",$CZ$4:$CZ$127)</f>
        <v>30665828</v>
      </c>
      <c r="DA132" s="19">
        <f>SUMIF($E$4:$E$127,"111",$DA$4:$DA$127)</f>
        <v>1940856</v>
      </c>
      <c r="DB132" s="19">
        <f>SUMIF($E$4:$E$127,"111",$DB$4:$DB$127)</f>
        <v>3438802</v>
      </c>
      <c r="DC132" s="19">
        <f>SUMIF($E$4:$E$127,"111",$DC$4:$DC$127)</f>
        <v>170652494</v>
      </c>
      <c r="DD132" s="19">
        <f>SUMIF($E$4:$E$127,"111",$DD$4:$DD$127)</f>
        <v>0</v>
      </c>
      <c r="DE132" s="19">
        <f>SUMIF($E$4:$E$127,"111",$DE$4:$DE$127)</f>
        <v>0</v>
      </c>
      <c r="DF132" s="19">
        <f>SUMIF($E$4:$E$127,"111",$DF$4:$DF$127)</f>
        <v>0</v>
      </c>
      <c r="DG132" s="19">
        <f>SUMIF($E$4:$E$127,"111",$DG$4:$DG$127)</f>
        <v>0</v>
      </c>
      <c r="DH132" s="19">
        <f>SUMIF($E$4:$E$127,"111",$DH$4:$DH$127)</f>
        <v>0</v>
      </c>
      <c r="DI132" s="19">
        <f>SUMIF($E$4:$E$127,"111",$DI$4:$DI$127)</f>
        <v>0</v>
      </c>
      <c r="DJ132" s="19">
        <f>SUMIF($E$4:$E$127,"111",$DJ$4:$DJ$127)</f>
        <v>0</v>
      </c>
      <c r="DK132" s="19">
        <f>SUMIF($E$4:$E$127,"111",$DK$4:$DK$127)</f>
        <v>0</v>
      </c>
      <c r="DL132" s="19">
        <f>SUMIF($E$4:$E$127,"111",$DL$4:$DL$127)</f>
        <v>337247184</v>
      </c>
    </row>
    <row r="133" spans="3:116" ht="18" customHeight="1" x14ac:dyDescent="0.25">
      <c r="C133" s="40"/>
      <c r="D133" s="31" t="s">
        <v>9</v>
      </c>
      <c r="E133" s="38">
        <v>211</v>
      </c>
      <c r="F133" s="28"/>
      <c r="G133" s="24">
        <f>SUMIF($E$4:$E$127,"211",$G$4:$G$127)</f>
        <v>4265489604</v>
      </c>
      <c r="H133" s="24">
        <f>SUMIF($E$4:$E$127,"211",$H$4:$H$127)</f>
        <v>0</v>
      </c>
      <c r="I133" s="29">
        <f>SUMIF($E$4:$E$128,"211",$I$4:$I$128)</f>
        <v>0</v>
      </c>
      <c r="J133" s="29">
        <f>SUMIF($E$4:$E$128,"211",$J$4:$J$128)</f>
        <v>3598735209</v>
      </c>
      <c r="K133" s="24">
        <f>SUMIF($E$4:$E$127,"211",$K$4:$K$127)</f>
        <v>0</v>
      </c>
      <c r="L133" s="28">
        <f>SUMIF($E$4:$E$127,"211",$L$4:$L$127)</f>
        <v>0</v>
      </c>
      <c r="M133" s="28">
        <f>SUMIF($E$4:$E$127,"211",$M$4:$M$127)</f>
        <v>0</v>
      </c>
      <c r="N133" s="28">
        <f>SUMIF($E$4:$E$127,"211",$N$4:$N$127)</f>
        <v>0</v>
      </c>
      <c r="O133" s="28">
        <f>SUMIF($E$4:$E$127,"211",$O$4:$O$127)</f>
        <v>0</v>
      </c>
      <c r="P133" s="28">
        <f>SUMIF($E$4:$E$127,"211",$P$4:$P$127)</f>
        <v>0</v>
      </c>
      <c r="Q133" s="28">
        <f>SUMIF($E$4:$E$127,"211",$Q$4:$Q$127)</f>
        <v>0</v>
      </c>
      <c r="R133" s="28">
        <f>SUMIF($E$4:$E$127,"211",$R$4:$R$127)</f>
        <v>95432388</v>
      </c>
      <c r="S133" s="28">
        <f>SUMIF($E$4:$E$127,"211",$S$4:$S$127)</f>
        <v>0</v>
      </c>
      <c r="T133" s="28">
        <f>SUMIF($E$4:$E$127,"211",$T$4:$T$127)</f>
        <v>380000000</v>
      </c>
      <c r="U133" s="28">
        <f>SUMIF($E$4:$E$127,"211",$U$4:$U$127)</f>
        <v>0</v>
      </c>
      <c r="V133" s="28">
        <f>SUMIF($E$4:$E$127,"211",$V$4:$V$127)</f>
        <v>0</v>
      </c>
      <c r="W133" s="28">
        <f>SUMIF($E$4:$E$127,"211",$W$4:$W$127)</f>
        <v>0</v>
      </c>
      <c r="X133" s="28"/>
      <c r="Y133" s="28">
        <f>SUMIF($E$4:$E$127,"211",$Y$4:$Y$127)</f>
        <v>0</v>
      </c>
      <c r="Z133" s="28">
        <f>SUMIF($E$4:$E$127,"211",$Z$4:$Z$127)</f>
        <v>0</v>
      </c>
      <c r="AA133" s="28">
        <f>SUMIF($E$4:$E$127,"211",$AA$4:$AA$127)</f>
        <v>191322007</v>
      </c>
      <c r="AC133" s="27">
        <f t="shared" si="169"/>
        <v>0.403939304033057</v>
      </c>
      <c r="AD133" s="21">
        <f t="shared" si="170"/>
        <v>1722998902</v>
      </c>
      <c r="AE133" s="24">
        <f>SUMIF($E$4:$E$127,"211",$AE$4:$AE$127)</f>
        <v>0</v>
      </c>
      <c r="AF133" s="24">
        <f>SUMIF($E$4:$E$127,"211",$AF$4:$AF$127)</f>
        <v>0</v>
      </c>
      <c r="AG133" s="24">
        <f>SUMIF($E$4:$E$127,"211",$AG$4:$AG$127)</f>
        <v>1476976686</v>
      </c>
      <c r="AH133" s="24">
        <f>SUMIF($E$4:$E$127,"211",$AH$4:$AH$127)</f>
        <v>0</v>
      </c>
      <c r="AI133" s="24">
        <f>SUMIF($E$4:$E$127,"211",$AI$4:$AI$127)</f>
        <v>0</v>
      </c>
      <c r="AJ133" s="24">
        <f>SUMIF($E$4:$E$127,"211",$AJ$4:$AJ$127)</f>
        <v>0</v>
      </c>
      <c r="AK133" s="24">
        <f>SUMIF($E$4:$E$127,"211",$AK$4:$AK$127)</f>
        <v>0</v>
      </c>
      <c r="AL133" s="24">
        <f>SUMIF($E$4:$E$127,"211",$AL$4:$AL$127)</f>
        <v>0</v>
      </c>
      <c r="AM133" s="24">
        <f>SUMIF($E$4:$E$127,"211",$AM$4:$AM$127)</f>
        <v>0</v>
      </c>
      <c r="AN133" s="24">
        <f>SUMIF($E$4:$E$127,"211",$AN$4:$AN$127)</f>
        <v>0</v>
      </c>
      <c r="AO133" s="24">
        <f>SUMIF($E$4:$E$127,"211",$AO$4:$AO$127)</f>
        <v>85000000</v>
      </c>
      <c r="AP133" s="24">
        <f>SUMIF($E$4:$E$127,"211",$AP$4:$AP$127)</f>
        <v>0</v>
      </c>
      <c r="AQ133" s="24">
        <f>SUMIF($E$4:$E$127,"211",$AQ$4:$AQ$127)</f>
        <v>120000000</v>
      </c>
      <c r="AR133" s="24">
        <f>SUMIF($E$4:$E$127,"211",$AR$4:$AR$127)</f>
        <v>0</v>
      </c>
      <c r="AS133" s="24">
        <f>SUMIF($E$4:$E$127,"211",$AS$4:$AS$127)</f>
        <v>0</v>
      </c>
      <c r="AT133" s="24">
        <f>SUMIF($E$4:$E$127,"211",$AT$4:$AT$127)</f>
        <v>0</v>
      </c>
      <c r="AU133" s="24">
        <f>SUMIF($E$4:$E$127,"211",$AU$4:$AU$127)</f>
        <v>0</v>
      </c>
      <c r="AV133" s="24">
        <f>SUMIF($E$4:$E$127,"211",$AV$4:$AV$127)</f>
        <v>0</v>
      </c>
      <c r="AW133" s="24">
        <f>SUMIF($E$4:$E$127,"211",$AW$4:$AW$127)</f>
        <v>0</v>
      </c>
      <c r="AX133" s="24">
        <f>SUMIF($E$4:$E$127,"211",$AX$4:$AX$127)</f>
        <v>41022216</v>
      </c>
      <c r="AY133" s="14">
        <f t="shared" si="171"/>
        <v>0.596060695966943</v>
      </c>
      <c r="AZ133" s="21">
        <f t="shared" si="172"/>
        <v>2542490702</v>
      </c>
      <c r="BA133" s="20">
        <f>SUMIF($E$4:$E$127,"211",$BA$4:$BA$127)</f>
        <v>0</v>
      </c>
      <c r="BB133" s="20">
        <f>SUMIF($E$4:$E$127,"211",$BB$4:$BB$127)</f>
        <v>0</v>
      </c>
      <c r="BC133" s="20">
        <f>SUMIF($E$4:$E$127,"211",$BC$4:$BC$127)</f>
        <v>2121758523</v>
      </c>
      <c r="BD133" s="20">
        <f>SUMIF($E$4:$E$127,"211",$BD$4:$BD$127)</f>
        <v>0</v>
      </c>
      <c r="BE133" s="20">
        <f>SUMIF($E$4:$E$127,"211",$BE$4:$BE$127)</f>
        <v>0</v>
      </c>
      <c r="BF133" s="20">
        <f>SUMIF($E$4:$E$127,"211",$BF$4:$BF$127)</f>
        <v>0</v>
      </c>
      <c r="BG133" s="20">
        <f>SUMIF($E$4:$E$127,"211",$BG$4:$BG$127)</f>
        <v>0</v>
      </c>
      <c r="BH133" s="20">
        <f>SUMIF($E$4:$E$127,"211",$BH$4:$BH$127)</f>
        <v>0</v>
      </c>
      <c r="BI133" s="20">
        <f>SUMIF($E$4:$E$127,"211",$BI$4:$BI$127)</f>
        <v>0</v>
      </c>
      <c r="BJ133" s="20">
        <f>SUMIF($E$4:$E$127,"211",$BJ$4:$BJ$127)</f>
        <v>0</v>
      </c>
      <c r="BK133" s="20">
        <f>SUMIF($E$4:$E$127,"211",$BK$4:$BK$127)</f>
        <v>10432388</v>
      </c>
      <c r="BL133" s="20">
        <f>SUMIF($E$4:$E$127,"211",$BL$4:$BL$127)</f>
        <v>0</v>
      </c>
      <c r="BM133" s="20">
        <f>SUMIF($E$4:$E$127,"211",$BM$4:$BM$127)</f>
        <v>260000000</v>
      </c>
      <c r="BN133" s="20">
        <f>SUMIF($E$4:$E$127,"211",$BN$4:$BN$127)</f>
        <v>0</v>
      </c>
      <c r="BO133" s="20">
        <f>SUMIF($E$4:$E$127,"211",$BO$4:$BO$127)</f>
        <v>0</v>
      </c>
      <c r="BP133" s="20">
        <f>SUMIF($E$4:$E$127,"211",$BP$4:$BP$127)</f>
        <v>0</v>
      </c>
      <c r="BQ133" s="20"/>
      <c r="BR133" s="20">
        <f>SUMIF($E$4:$E$127,"211",$BR$4:$BR$127)</f>
        <v>0</v>
      </c>
      <c r="BS133" s="20">
        <f>SUMIF($E$4:$E$127,"211",$BS$4:$BS$127)</f>
        <v>0</v>
      </c>
      <c r="BT133" s="26">
        <f>SUMIF($E$4:$E$127,"211",$BT$4:$BT$127)</f>
        <v>150299791</v>
      </c>
      <c r="BU133" s="25">
        <f t="shared" si="173"/>
        <v>0.22594005529781147</v>
      </c>
      <c r="BV133" s="39">
        <f t="shared" si="174"/>
        <v>963744957</v>
      </c>
      <c r="BW133" s="24">
        <f>SUMIF($E$4:$E$127,"211",$BW$4:$BW$127)</f>
        <v>0</v>
      </c>
      <c r="BX133" s="24">
        <f>SUMIF($E$4:$E$127,"211",$BX$4:$BX$127)</f>
        <v>0</v>
      </c>
      <c r="BY133" s="24">
        <f>SUMIF($E$4:$E$127,"211",$BY$4:$BY$127)</f>
        <v>805192973</v>
      </c>
      <c r="BZ133" s="24">
        <f>SUMIF($E$4:$E$127,"211",$BZ$4:$BZ$127)</f>
        <v>0</v>
      </c>
      <c r="CA133" s="24">
        <f>SUMIF($E$4:$E$127,"211",$CA$4:$CA$127)</f>
        <v>0</v>
      </c>
      <c r="CB133" s="24">
        <f>SUMIF($E$4:$E$127,"211",$CB$4:$CB$127)</f>
        <v>0</v>
      </c>
      <c r="CC133" s="24">
        <f>SUMIF($E$4:$E$127,"211",$CC$4:$CC$127)</f>
        <v>0</v>
      </c>
      <c r="CD133" s="24">
        <f>SUMIF($E$4:$E$127,"211",$CD$4:$CD$127)</f>
        <v>0</v>
      </c>
      <c r="CE133" s="24">
        <f>SUMIF($E$4:$E$127,"211",$CE$4:$CE$127)</f>
        <v>0</v>
      </c>
      <c r="CF133" s="24">
        <f>SUMIF($E$4:$E$127,"211",$CF$4:$CF$127)</f>
        <v>0</v>
      </c>
      <c r="CG133" s="24">
        <f>SUMIF($E$4:$E$127,"211",$CG$4:$CG$127)</f>
        <v>15000000</v>
      </c>
      <c r="CH133" s="24">
        <f>SUMIF($E$4:$E$127,"211",$CH$4:$CH$127)</f>
        <v>0</v>
      </c>
      <c r="CI133" s="24">
        <f>SUMIF($E$4:$E$127,"211",$CI$4:$CI$127)</f>
        <v>109858510</v>
      </c>
      <c r="CJ133" s="24">
        <f>SUMIF($E$4:$E$127,"211",$CJ$4:$CJ$127)</f>
        <v>0</v>
      </c>
      <c r="CK133" s="24">
        <f>SUMIF($E$4:$E$127,"211",$CK$4:$CK$127)</f>
        <v>0</v>
      </c>
      <c r="CL133" s="24">
        <f>SUMIF($E$4:$E$127,"211",$CL$4:$CL$127)</f>
        <v>0</v>
      </c>
      <c r="CM133" s="24">
        <f>SUMIF($E$4:$E$127,"211",$CM$4:$CM$127)</f>
        <v>0</v>
      </c>
      <c r="CN133" s="24">
        <f>SUMIF($E$4:$E$127,"211",$CN$4:$CN$127)</f>
        <v>0</v>
      </c>
      <c r="CO133" s="24">
        <f>SUMIF($E$4:$E$127,"211",$CO$4:$CO$127)</f>
        <v>0</v>
      </c>
      <c r="CP133" s="23">
        <f>SUMIF($E$4:$E$127,"211",$CP$4:$CP$127)</f>
        <v>33693474</v>
      </c>
      <c r="CQ133" s="22">
        <f t="shared" si="175"/>
        <v>0.77405994470218853</v>
      </c>
      <c r="CR133" s="21">
        <f t="shared" ca="1" si="176"/>
        <v>3301744647</v>
      </c>
      <c r="CS133" s="20">
        <f>SUMIF($E$4:$E$127,"211",$CS$4:$CS$127)</f>
        <v>0</v>
      </c>
      <c r="CT133" s="20">
        <f ca="1">SUMIF($E$4:$E$128,"211",$CT$4:$CT$127)</f>
        <v>0</v>
      </c>
      <c r="CU133" s="20">
        <f>SUMIF($E$4:$E$127,"211",$CU$4:$CU$127)</f>
        <v>2793542236</v>
      </c>
      <c r="CV133" s="20">
        <f>SUMIF($E$4:$E$127,"211",$CV$4:$CV$127)</f>
        <v>0</v>
      </c>
      <c r="CW133" s="20">
        <f>SUMIF($E$4:$E$127,"211",$CW$4:$CW$127)</f>
        <v>0</v>
      </c>
      <c r="CX133" s="20">
        <f>SUMIF($E$4:$E$127,"211",$CX$4:$CX$127)</f>
        <v>0</v>
      </c>
      <c r="CY133" s="20">
        <f>SUMIF($E$4:$E$127,"211",$CY$4:$CY$127)</f>
        <v>0</v>
      </c>
      <c r="CZ133" s="19">
        <f>SUMIF($E$4:$E$127,"211",$CZ$4:$CZ$127)</f>
        <v>0</v>
      </c>
      <c r="DA133" s="19">
        <f>SUMIF($E$4:$E$127,"211",$DA$4:$DA$127)</f>
        <v>0</v>
      </c>
      <c r="DB133" s="19">
        <f>SUMIF($E$4:$E$127,"211",$DB$4:$DB$127)</f>
        <v>0</v>
      </c>
      <c r="DC133" s="19">
        <f>SUMIF($E$4:$E$127,"211",$DC$4:$DC$127)</f>
        <v>80432388</v>
      </c>
      <c r="DD133" s="19">
        <f>SUMIF($E$4:$E$127,"211",$DD$4:$DD$127)</f>
        <v>0</v>
      </c>
      <c r="DE133" s="19">
        <f>SUMIF($E$4:$E$127,"211",$DE$4:$DE$127)</f>
        <v>270141490</v>
      </c>
      <c r="DF133" s="19">
        <f>SUMIF($E$4:$E$127,"211",$DF$4:$DF$127)</f>
        <v>0</v>
      </c>
      <c r="DG133" s="19">
        <f>SUMIF($E$4:$E$127,"211",$DG$4:$DG$127)</f>
        <v>0</v>
      </c>
      <c r="DH133" s="19">
        <f>SUMIF($E$4:$E$127,"211",$DH$4:$DH$127)</f>
        <v>0</v>
      </c>
      <c r="DI133" s="19">
        <f>SUMIF($E$4:$E$127,"211",$DI$4:$DI$127)</f>
        <v>0</v>
      </c>
      <c r="DJ133" s="19">
        <f>SUMIF($E$4:$E$127,"211",$DJ$4:$DJ$127)</f>
        <v>0</v>
      </c>
      <c r="DK133" s="19">
        <f>SUMIF($E$4:$E$127,"211",$DK$4:$DK$127)</f>
        <v>0</v>
      </c>
      <c r="DL133" s="19">
        <f>SUMIF($E$4:$E$127,"211",$DL$4:$DL$127)</f>
        <v>157628533</v>
      </c>
    </row>
    <row r="134" spans="3:116" ht="16.5" customHeight="1" x14ac:dyDescent="0.25">
      <c r="C134" s="40"/>
      <c r="D134" s="31" t="s">
        <v>8</v>
      </c>
      <c r="E134" s="38">
        <v>310</v>
      </c>
      <c r="F134" s="28"/>
      <c r="G134" s="24">
        <f>SUMIF($E$4:$E$127,"310",$G$4:$G$128)</f>
        <v>1107168096</v>
      </c>
      <c r="H134" s="24">
        <f>SUMIF($E$4:$E$127,"310",$H$4:$H$127)</f>
        <v>0</v>
      </c>
      <c r="I134" s="29">
        <f>SUMIF($E$4:$E$127,"310",$I$4:$I$127)</f>
        <v>0</v>
      </c>
      <c r="J134" s="29">
        <f>SUMIF($E$4:$E$127,"310",$J$4:$J$127)</f>
        <v>421000000</v>
      </c>
      <c r="K134" s="24">
        <f>SUMIF($E$4:$E$127,"310",$K$4:$K$127)</f>
        <v>0</v>
      </c>
      <c r="L134" s="28">
        <f>SUMIF($E$4:$E$127,"310",$L$4:$L$127)</f>
        <v>617168096</v>
      </c>
      <c r="M134" s="28">
        <f>SUMIF($E$4:$E$127,"310",$M$4:$M$127)</f>
        <v>0</v>
      </c>
      <c r="N134" s="28">
        <f>SUMIF($E$4:$E$127,"310",$N$4:$N$127)</f>
        <v>0</v>
      </c>
      <c r="O134" s="28">
        <f>SUMIF($E$4:$E$127,"310",$O$4:$O$127)</f>
        <v>0</v>
      </c>
      <c r="P134" s="28">
        <f>SUMIF($E$4:$E$127,"310",$P$4:$P$127)</f>
        <v>0</v>
      </c>
      <c r="Q134" s="28">
        <f>SUMIF($E$4:$E$127,"310",$Q$4:$Q$127)</f>
        <v>0</v>
      </c>
      <c r="R134" s="28">
        <f>SUMIF($E$4:$E$127,"310",$R$4:$R$127)</f>
        <v>0</v>
      </c>
      <c r="S134" s="28">
        <f>SUMIF($E$4:$E$127,"310",$S$4:$S$127)</f>
        <v>0</v>
      </c>
      <c r="T134" s="28">
        <f>SUMIF($E$4:$E$127,"310",$T$4:$T$127)</f>
        <v>0</v>
      </c>
      <c r="U134" s="28">
        <f>SUMIF($E$4:$E$127,"310",$U$4:$U$127)</f>
        <v>0</v>
      </c>
      <c r="V134" s="28">
        <f>SUMIF($E$4:$E$127,"310",$V$4:$V$127)</f>
        <v>0</v>
      </c>
      <c r="W134" s="28">
        <f>SUMIF($E$4:$E$119,"310",$W$4:$W$119)</f>
        <v>0</v>
      </c>
      <c r="X134" s="28"/>
      <c r="Y134" s="28">
        <f>SUMIF($E$4:$E$127,"310",$Y$4:$Y$127)</f>
        <v>0</v>
      </c>
      <c r="Z134" s="28">
        <f>SUMIF($E$4:$E$127,"310",$Z$4:$Z$127)</f>
        <v>0</v>
      </c>
      <c r="AA134" s="28">
        <f>SUMIF($E$4:$E$127,"310",$AA$4:$AA$127)</f>
        <v>69000000</v>
      </c>
      <c r="AC134" s="27">
        <f t="shared" si="169"/>
        <v>0.38702339107141326</v>
      </c>
      <c r="AD134" s="39">
        <f t="shared" si="170"/>
        <v>428499951</v>
      </c>
      <c r="AE134" s="24">
        <f>SUMIF($E$4:$E$127,"310",$AE$4:$AE$127)</f>
        <v>0</v>
      </c>
      <c r="AF134" s="24">
        <f>SUMIF($E$4:$E$127,"310",$AF$4:$AF$127)</f>
        <v>0</v>
      </c>
      <c r="AG134" s="24">
        <f>SUMIF($E$4:$E$127,"310",$AG$4:$AG$127)</f>
        <v>29790008</v>
      </c>
      <c r="AH134" s="24">
        <f>SUMIF($E$4:$E$127,"310",$AH$4:$AH$127)</f>
        <v>0</v>
      </c>
      <c r="AI134" s="24">
        <f>SUMIF($E$4:$E$127,"310",$AI$4:$AI$127)</f>
        <v>396470541</v>
      </c>
      <c r="AJ134" s="24">
        <f>SUMIF($E$4:$E$127,"310",$AJ$4:$AJ$127)</f>
        <v>0</v>
      </c>
      <c r="AK134" s="24">
        <f>SUMIF($E$4:$E$127,"310",$AK$4:$AK$127)</f>
        <v>0</v>
      </c>
      <c r="AL134" s="24">
        <f>SUMIF($E$4:$E$127,"310",$AL$4:$AL$127)</f>
        <v>0</v>
      </c>
      <c r="AM134" s="24">
        <f>SUMIF($E$4:$E$127,"310",$AM$4:$AM$127)</f>
        <v>0</v>
      </c>
      <c r="AN134" s="24">
        <f>SUMIF($E$4:$E$127,"310",$AN$4:$AN$127)</f>
        <v>0</v>
      </c>
      <c r="AO134" s="24">
        <f>SUMIF($E$4:$E$127,"310",$AO$4:$AO$127)</f>
        <v>0</v>
      </c>
      <c r="AP134" s="24">
        <f>SUMIF($E$4:$E$127,"310",$AP$4:$AP$127)</f>
        <v>0</v>
      </c>
      <c r="AQ134" s="24">
        <f>SUMIF($E$4:$E$127,"310",$AQ$4:$AQ$127)</f>
        <v>0</v>
      </c>
      <c r="AR134" s="24">
        <f>SUMIF($E$4:$E$127,"310",$AR$4:$AR$127)</f>
        <v>0</v>
      </c>
      <c r="AS134" s="24">
        <f>SUMIF($E$4:$E$127,"310",$AS$4:$AS$127)</f>
        <v>0</v>
      </c>
      <c r="AT134" s="24">
        <f>SUMIF($E$4:$E$127,"310",$AT$4:$AT$127)</f>
        <v>0</v>
      </c>
      <c r="AU134" s="24">
        <f>SUMIF($E$4:$E$127,"310",$AU$4:$AU$127)</f>
        <v>0</v>
      </c>
      <c r="AV134" s="24">
        <f>SUMIF($E$4:$E$127,"310",$AV$4:$AV$127)</f>
        <v>0</v>
      </c>
      <c r="AW134" s="24">
        <f>SUMIF($E$4:$E$127,"310",$AW$4:$AW$127)</f>
        <v>0</v>
      </c>
      <c r="AX134" s="24">
        <f>SUMIF($E$4:$E$127,"310",$AX$4:$AX$127)</f>
        <v>2239402</v>
      </c>
      <c r="AY134" s="14">
        <f t="shared" si="171"/>
        <v>0.61297660892858674</v>
      </c>
      <c r="AZ134" s="21">
        <f t="shared" si="172"/>
        <v>678668145</v>
      </c>
      <c r="BA134" s="20">
        <f>SUMIF($E$4:$E$127,"310",$BA$4:$BA$127)</f>
        <v>0</v>
      </c>
      <c r="BB134" s="20">
        <f>SUMIF($E$4:$E$127,"310",$BB$4:$BB$127)</f>
        <v>0</v>
      </c>
      <c r="BC134" s="20">
        <f>SUMIF($E$4:$E$127,"310",$BC$4:$BC$127)</f>
        <v>391209992</v>
      </c>
      <c r="BD134" s="20">
        <f>SUMIF($E$4:$E$127,"310",$BD$4:$BD$127)</f>
        <v>0</v>
      </c>
      <c r="BE134" s="20">
        <f>SUMIF($E$4:$E$127,"310",$BE$4:$BE$127)</f>
        <v>220697555</v>
      </c>
      <c r="BF134" s="20">
        <f>SUMIF($E$4:$E$127,"310",$BF$4:$BF$127)</f>
        <v>0</v>
      </c>
      <c r="BG134" s="20">
        <f>SUMIF($E$4:$E$127,"310",$BG$4:$BG$127)</f>
        <v>0</v>
      </c>
      <c r="BH134" s="20">
        <f>SUMIF($E$4:$E$127,"310",$BH$4:$BH$127)</f>
        <v>0</v>
      </c>
      <c r="BI134" s="20">
        <f>SUMIF($E$4:$E$127,"310",$BI$4:$BI$127)</f>
        <v>0</v>
      </c>
      <c r="BJ134" s="20">
        <f>SUMIF($E$4:$E$127,"310",$BJ$4:$BJ$127)</f>
        <v>0</v>
      </c>
      <c r="BK134" s="20">
        <f>SUMIF($E$4:$E$127,"310",$BK$4:$BK$127)</f>
        <v>0</v>
      </c>
      <c r="BL134" s="20">
        <f>SUMIF($E$4:$E$127,"310",$BL$4:$BL$127)</f>
        <v>0</v>
      </c>
      <c r="BM134" s="20">
        <f>SUMIF($E$4:$E$127,"310",$BM$4:$BM$127)</f>
        <v>0</v>
      </c>
      <c r="BN134" s="20">
        <f>SUMIF($E$4:$E$127,"310",$BN$4:$BN$127)</f>
        <v>0</v>
      </c>
      <c r="BO134" s="20">
        <f>SUMIF($E$4:$E$127,"310",$BO$4:$BO$127)</f>
        <v>0</v>
      </c>
      <c r="BP134" s="20">
        <f>SUMIF($E$4:$E$127,"310",$BP$4:$BP$127)</f>
        <v>0</v>
      </c>
      <c r="BQ134" s="20">
        <f>SUMIF($E$4:$E$127,"310",$BP$4:$BP$127)</f>
        <v>0</v>
      </c>
      <c r="BR134" s="20">
        <f>SUMIF($E$4:$E$127,"310",$BR$4:$BR$127)</f>
        <v>0</v>
      </c>
      <c r="BS134" s="20">
        <f>SUMIF($E$4:$E$127,"310",$BS$4:$BS$127)</f>
        <v>0</v>
      </c>
      <c r="BT134" s="26">
        <f>SUMIF($E$4:$E$127,"310",$BT$4:$BT$127)</f>
        <v>66760598</v>
      </c>
      <c r="BU134" s="25">
        <f t="shared" si="173"/>
        <v>0.22748154495232131</v>
      </c>
      <c r="BV134" s="39">
        <f t="shared" si="174"/>
        <v>251860309</v>
      </c>
      <c r="BW134" s="24">
        <f>SUMIF($E$4:$E$127,"310",$BW$4:$BW$127)</f>
        <v>0</v>
      </c>
      <c r="BX134" s="24">
        <f>SUMIF($E$4:$E$127,"310",$BX$4:$BX$127)</f>
        <v>0</v>
      </c>
      <c r="BY134" s="24">
        <f>SUMIF($E$4:$E$127,"310",$BY$4:$BY$127)</f>
        <v>29790008</v>
      </c>
      <c r="BZ134" s="24">
        <f>SUMIF($E$4:$E$127,"310",$BZ$4:$BZ$127)</f>
        <v>0</v>
      </c>
      <c r="CA134" s="24">
        <f>SUMIF($E$4:$E$127,"310",$CA$4:$CA$127)</f>
        <v>219886563</v>
      </c>
      <c r="CB134" s="24">
        <f>SUMIF($E$4:$E$127,"310",$CB$4:$CB$127)</f>
        <v>0</v>
      </c>
      <c r="CC134" s="24">
        <f>SUMIF($E$4:$E$127,"310",$CC$4:$CC$127)</f>
        <v>0</v>
      </c>
      <c r="CD134" s="24">
        <f>SUMIF($E$4:$E$127,"310",$CD$4:$CD$127)</f>
        <v>0</v>
      </c>
      <c r="CE134" s="24">
        <f>SUMIF($E$4:$E$127,"310",$CE$4:$CE$127)</f>
        <v>0</v>
      </c>
      <c r="CF134" s="24">
        <f>SUMIF($E$4:$E$127,"310",$CF$4:$CF$127)</f>
        <v>0</v>
      </c>
      <c r="CG134" s="24">
        <f>SUMIF($E$4:$E$127,"310",$CG$4:$CG$127)</f>
        <v>0</v>
      </c>
      <c r="CH134" s="24">
        <f>SUMIF($E$4:$E$127,"310",$CH$4:$CH$127)</f>
        <v>0</v>
      </c>
      <c r="CI134" s="24">
        <f>SUMIF($E$4:$E$127,"310",$CI$4:$CI$127)</f>
        <v>0</v>
      </c>
      <c r="CJ134" s="24">
        <f>SUMIF($E$4:$E$127,"310",$CJ$4:$CJ$127)</f>
        <v>0</v>
      </c>
      <c r="CK134" s="24">
        <f>SUMIF($E$4:$E$127,"310",$CK$4:$CK$127)</f>
        <v>0</v>
      </c>
      <c r="CL134" s="24">
        <f>SUMIF($E$4:$E$127,"310",$CL$4:$CL$127)</f>
        <v>0</v>
      </c>
      <c r="CM134" s="24">
        <f>SUMIF($E$4:$E$127,"310",$CM$4:$CM$127)</f>
        <v>0</v>
      </c>
      <c r="CN134" s="24">
        <f>SUMIF($E$4:$E$127,"310",$CN$4:$CN$127)</f>
        <v>0</v>
      </c>
      <c r="CO134" s="24">
        <f>SUMIF($E$4:$E$127,"310",$CO$4:$CO$127)</f>
        <v>0</v>
      </c>
      <c r="CP134" s="23">
        <f>SUMIF($E$4:$E$127,"310",$CP$4:$CP$127)</f>
        <v>2183738</v>
      </c>
      <c r="CQ134" s="22">
        <f t="shared" si="175"/>
        <v>0.77251845504767869</v>
      </c>
      <c r="CR134" s="21">
        <f t="shared" si="176"/>
        <v>855307787</v>
      </c>
      <c r="CS134" s="20">
        <f>SUMIF($E$4:$E$127,"310",$CS$4:$CS$127)</f>
        <v>0</v>
      </c>
      <c r="CT134" s="20">
        <f>SUMIF($E$4:$E$127,"310",$CT$4:$CT$127)</f>
        <v>0</v>
      </c>
      <c r="CU134" s="20">
        <f>SUMIF($E$4:$E$127,"310",$CU$4:$CU$127)</f>
        <v>391209992</v>
      </c>
      <c r="CV134" s="20">
        <f>SUMIF($E$4:$E$127,"310",$CV$4:$CV$127)</f>
        <v>0</v>
      </c>
      <c r="CW134" s="20">
        <f>SUMIF($E$4:$E$127,"310",$CW$4:$CW$127)</f>
        <v>397281533</v>
      </c>
      <c r="CX134" s="20">
        <f>SUMIF($E$4:$E$127,"310",$CX$4:$CX$127)</f>
        <v>0</v>
      </c>
      <c r="CY134" s="20">
        <f>SUMIF($E$4:$E$127,"310",$CY$4:$CY$127)</f>
        <v>0</v>
      </c>
      <c r="CZ134" s="19">
        <f>SUMIF($E$4:$E$127,"310",$CZ$4:$CZ$127)</f>
        <v>0</v>
      </c>
      <c r="DA134" s="19">
        <f>SUMIF($E$4:$E$127,"310",$DA$4:$DA$127)</f>
        <v>0</v>
      </c>
      <c r="DB134" s="19">
        <f>SUMIF($E$4:$E$127,"310",$DB$4:$DB$127)</f>
        <v>0</v>
      </c>
      <c r="DC134" s="19">
        <f>SUMIF($E$4:$E$127,"310",$DC$4:$DC$127)</f>
        <v>0</v>
      </c>
      <c r="DD134" s="19">
        <f>SUMIF($E$4:$E$127,"310",$DD$4:$DD$127)</f>
        <v>0</v>
      </c>
      <c r="DE134" s="19">
        <f>SUMIF($E$4:$E$127,"310",$DE$4:$DE$127)</f>
        <v>0</v>
      </c>
      <c r="DF134" s="19">
        <f>SUMIF($E$4:$E$127,"310",$DF$4:$DF$127)</f>
        <v>0</v>
      </c>
      <c r="DG134" s="19">
        <f>SUMIF($E$4:$E$127,"310",$DG$4:$DG$127)</f>
        <v>0</v>
      </c>
      <c r="DH134" s="19">
        <f>SUMIF($E$4:$E$127,"310",$DH$4:$DH$127)</f>
        <v>0</v>
      </c>
      <c r="DI134" s="19">
        <f>SUMIF($E$4:$E$127,"310",$DI$4:$DI$127)</f>
        <v>0</v>
      </c>
      <c r="DJ134" s="19">
        <f>SUMIF($E$4:$E$127,"310",$DJ$4:$DJ$127)</f>
        <v>0</v>
      </c>
      <c r="DK134" s="19">
        <f>SUMIF($E$4:$E$127,"310",$DK$4:$DK$127)</f>
        <v>0</v>
      </c>
      <c r="DL134" s="19">
        <f>SUMIF($E$4:$E$127,"310",$DL$4:$DL$127)</f>
        <v>66816262</v>
      </c>
    </row>
    <row r="135" spans="3:116" x14ac:dyDescent="0.25">
      <c r="C135" s="32"/>
      <c r="D135" s="31" t="s">
        <v>7</v>
      </c>
      <c r="E135" s="38">
        <v>410</v>
      </c>
      <c r="F135" s="28"/>
      <c r="G135" s="24">
        <f>SUMIF($E$4:$E$127,"410",$G$4:$G$127)</f>
        <v>4328906780</v>
      </c>
      <c r="H135" s="24">
        <f>SUMIF($E$4:$E$127,"410",$H$4:$H$127)</f>
        <v>0</v>
      </c>
      <c r="I135" s="29">
        <f>SUMIF($E$4:$E$127,"410",$I$4:$I$127)</f>
        <v>0</v>
      </c>
      <c r="J135" s="29">
        <f>SUMIF($E$4:$E$128,"410",$J$4:$J$128)</f>
        <v>1163096695</v>
      </c>
      <c r="K135" s="24">
        <f>SUMIF($E$4:$E$127,"410",$K$4:$K$127)</f>
        <v>0</v>
      </c>
      <c r="L135" s="28">
        <f>SUMIF($E$4:$E$127,"410",$L$4:$L$127)</f>
        <v>0</v>
      </c>
      <c r="M135" s="28">
        <f>SUMIF($E$4:$E$127,"410",$M$4:$M$127)</f>
        <v>74368590</v>
      </c>
      <c r="N135" s="28">
        <f>SUMIF($E$4:$E$127,"410",$N$4:$N$127)</f>
        <v>0</v>
      </c>
      <c r="O135" s="28">
        <f>SUMIF($E$4:$E$127,"410",$O$4:$O$127)</f>
        <v>0</v>
      </c>
      <c r="P135" s="28">
        <f>SUMIF($E$4:$E$127,"410",$P$4:$P$127)</f>
        <v>0</v>
      </c>
      <c r="Q135" s="28">
        <f>SUMIF($E$4:$E$127,"410",$Q$4:$Q$127)</f>
        <v>0</v>
      </c>
      <c r="R135" s="28">
        <f>SUMIF($E$4:$E$127,"410",$R$4:$R$127)</f>
        <v>0</v>
      </c>
      <c r="S135" s="28">
        <f>SUMIF($E$4:$E$127,"410",$S$4:$S$127)</f>
        <v>1344000000</v>
      </c>
      <c r="T135" s="28">
        <f>SUMIF($E$4:$E$127,"410",$T$4:$T$127)</f>
        <v>387696735</v>
      </c>
      <c r="U135" s="28">
        <f>SUMIF($E$4:$E$127,"410",$U$4:$U$127)</f>
        <v>0</v>
      </c>
      <c r="V135" s="28">
        <f>SUMIF($E$4:$E$119,"410",$V$4:$V$119)</f>
        <v>1054833768</v>
      </c>
      <c r="W135" s="28">
        <f>SUMIF($E$4:$E$119,"410",$W$4:$W$119)</f>
        <v>0</v>
      </c>
      <c r="X135" s="28">
        <f>SUMIF($E$4:$E$127,"410",$X$4:$X$127)</f>
        <v>11169156</v>
      </c>
      <c r="Y135" s="28">
        <f>SUMIF($E$4:$E$127,"410",$Y$4:$Y$127)</f>
        <v>0</v>
      </c>
      <c r="Z135" s="28">
        <f>SUMIF($E$4:$E$127,"410",$Z$4:$Z$127)</f>
        <v>204741836</v>
      </c>
      <c r="AA135" s="28">
        <f>SUMIF($E$4:$E$127,"410",$AA$4:$AA$127)</f>
        <v>89000000</v>
      </c>
      <c r="AC135" s="27">
        <f t="shared" si="169"/>
        <v>0.67480184916340469</v>
      </c>
      <c r="AD135" s="21">
        <f t="shared" si="170"/>
        <v>2921154300</v>
      </c>
      <c r="AE135" s="24">
        <f>SUMIF($E$4:$E$127,"410",$AE$4:$AE$127)</f>
        <v>0</v>
      </c>
      <c r="AF135" s="24">
        <f>SUMIF($E$4:$E$127,"410",$AF$4:$AF$127)</f>
        <v>0</v>
      </c>
      <c r="AG135" s="24">
        <f>SUMIF($E$4:$E$127,"410",$AG$4:$AG$127)</f>
        <v>638611260</v>
      </c>
      <c r="AH135" s="24">
        <f>SUMIF($E$4:$E$127,"410",$AH$4:$AH$127)</f>
        <v>0</v>
      </c>
      <c r="AI135" s="24">
        <f>SUMIF($E$4:$E$127,"410",$AI$4:$AI$127)</f>
        <v>0</v>
      </c>
      <c r="AJ135" s="24">
        <f>SUMIF($E$4:$E$127,"410",$AJ$4:$AJ$127)</f>
        <v>0</v>
      </c>
      <c r="AK135" s="24">
        <f>SUMIF($E$4:$E$127,"410",$AK$4:$AK$127)</f>
        <v>0</v>
      </c>
      <c r="AL135" s="24">
        <f>SUMIF($E$4:$E$127,"410",$AL$4:$AL$127)</f>
        <v>0</v>
      </c>
      <c r="AM135" s="24">
        <f>SUMIF($E$4:$E$127,"410",$AM$4:$AM$127)</f>
        <v>0</v>
      </c>
      <c r="AN135" s="24">
        <f>SUMIF($E$4:$E$127,"410",$AN$4:$AN$127)</f>
        <v>0</v>
      </c>
      <c r="AO135" s="24">
        <f>SUMIF($E$4:$E$127,"410",$AO$4:$AO$127)</f>
        <v>0</v>
      </c>
      <c r="AP135" s="24">
        <f>SUMIF($E$4:$E$127,"410",$AP$4:$AP$127)</f>
        <v>1300000000</v>
      </c>
      <c r="AQ135" s="24">
        <f>SUMIF($E$4:$E$127,"410",$AQ$4:$AQ$127)</f>
        <v>220043223</v>
      </c>
      <c r="AR135" s="24">
        <f>SUMIF($E$4:$E$127,"410",$AR$4:$AR$127)</f>
        <v>0</v>
      </c>
      <c r="AS135" s="24">
        <f>SUMIF($E$4:$E$127,"410",$AS$4:$AS$127)</f>
        <v>707504133</v>
      </c>
      <c r="AT135" s="24">
        <f>SUMIF($E$4:$E$127,"410",$AT$4:$AT$127)</f>
        <v>0</v>
      </c>
      <c r="AU135" s="24">
        <f>SUMIF($E$4:$E$127,"410",$AU$4:$AU$127)</f>
        <v>0</v>
      </c>
      <c r="AV135" s="24">
        <f>SUMIF($E$4:$E$127,"410",$AV$4:$AV$127)</f>
        <v>0</v>
      </c>
      <c r="AW135" s="24">
        <f>SUMIF($E$4:$E$127,"410",$AW$4:$AW$127)</f>
        <v>13770298</v>
      </c>
      <c r="AX135" s="24">
        <f>SUMIF($E$4:$E$127,"410",$AX$4:$AX$127)</f>
        <v>41225386</v>
      </c>
      <c r="AY135" s="14">
        <f t="shared" si="171"/>
        <v>0.32519815083659531</v>
      </c>
      <c r="AZ135" s="21">
        <f t="shared" si="172"/>
        <v>1407752480</v>
      </c>
      <c r="BA135" s="20">
        <f>SUMIF($E$4:$E$127,"410",$BA$4:$BA$127)</f>
        <v>0</v>
      </c>
      <c r="BB135" s="20">
        <f>SUMIF($E$4:$E$127,"410",$BB$4:$BB$127)</f>
        <v>0</v>
      </c>
      <c r="BC135" s="20">
        <f>SUMIF($E$4:$E$127,"410",$BC$4:$BC$127)</f>
        <v>524485435</v>
      </c>
      <c r="BD135" s="20">
        <f>SUMIF($E$4:$E$127,"410",$BD$4:$BD$127)</f>
        <v>0</v>
      </c>
      <c r="BE135" s="20">
        <f>SUMIF($E$4:$E$127,"410",$BE$4:$BE$127)</f>
        <v>0</v>
      </c>
      <c r="BF135" s="20">
        <f>SUMIF($E$4:$E$127,"410",$BF$4:$BF$127)</f>
        <v>74368590</v>
      </c>
      <c r="BG135" s="20">
        <f>SUMIF($E$4:$E$127,"410",$BG$4:$BG$127)</f>
        <v>0</v>
      </c>
      <c r="BH135" s="20">
        <f>SUMIF($E$4:$E$127,"410",$BH$4:$BH$127)</f>
        <v>0</v>
      </c>
      <c r="BI135" s="20">
        <f>SUMIF($E$4:$E$127,"410",$BI$4:$BI$127)</f>
        <v>0</v>
      </c>
      <c r="BJ135" s="20">
        <f>SUMIF($E$4:$E$127,"410",$BJ$4:$BJ$127)</f>
        <v>0</v>
      </c>
      <c r="BK135" s="20">
        <f>SUMIF($E$4:$E$127,"410",$BK$4:$BK$127)</f>
        <v>0</v>
      </c>
      <c r="BL135" s="20">
        <f>SUMIF($E$4:$E$127,"410",$BL$4:$BL$127)</f>
        <v>44000000</v>
      </c>
      <c r="BM135" s="20">
        <f>SUMIF($E$4:$E$127,"410",$BM$4:$BM$127)</f>
        <v>167653512</v>
      </c>
      <c r="BN135" s="20">
        <f>SUMIF($E$4:$E$127,"410",$BN$4:$BN$127)</f>
        <v>0</v>
      </c>
      <c r="BO135" s="20">
        <f>SUMIF($E$4:$E$127,"410",$BO$4:$BO$127)</f>
        <v>347329635</v>
      </c>
      <c r="BP135" s="20">
        <f>SUMIF($E$4:$E$127,"510",$BP$4:$BP$127)</f>
        <v>0</v>
      </c>
      <c r="BQ135" s="20">
        <f>SUMIF($E$4:$E$127,"410",$BQ$4:$BQ$127)</f>
        <v>11169156</v>
      </c>
      <c r="BR135" s="20">
        <f>SUMIF($E$4:$E$127,"410",$BR$4:$BR$127)</f>
        <v>0</v>
      </c>
      <c r="BS135" s="20">
        <f>SUMIF($E$4:$E$127,"410",$BS$4:$BS$127)</f>
        <v>190971538</v>
      </c>
      <c r="BT135" s="26">
        <f>SUMIF($E$4:$E$127,"410",$BT$4:$BT$127)</f>
        <v>47774614</v>
      </c>
      <c r="BU135" s="25">
        <f t="shared" si="173"/>
        <v>0.48505483386731651</v>
      </c>
      <c r="BV135" s="21">
        <f t="shared" si="174"/>
        <v>2099757159</v>
      </c>
      <c r="BW135" s="24">
        <f>SUMIF($E$4:$E$127,"410",$BW$4:$BW$127)</f>
        <v>0</v>
      </c>
      <c r="BX135" s="24">
        <f>SUMIF($E$4:$E$127,"410",$BX$4:$BX$127)</f>
        <v>0</v>
      </c>
      <c r="BY135" s="24">
        <f>SUMIF($E$4:$E$127,"410",$BY$4:$BY$127)</f>
        <v>508523143</v>
      </c>
      <c r="BZ135" s="24">
        <f>SUMIF($E$4:$E$127,"410",$BZ$4:$BZ$127)</f>
        <v>0</v>
      </c>
      <c r="CA135" s="24">
        <f>SUMIF($E$4:$E$127,"410",$CA$4:$CA$127)</f>
        <v>0</v>
      </c>
      <c r="CB135" s="24">
        <f>SUMIF($E$4:$E$127,"410",$CB$4:$CB$127)</f>
        <v>0</v>
      </c>
      <c r="CC135" s="24">
        <f>SUMIF($E$4:$E$127,"410",$CC$4:$CC$127)</f>
        <v>0</v>
      </c>
      <c r="CD135" s="24">
        <f>SUMIF($E$4:$E$127,"410",$CD$4:$CD$127)</f>
        <v>0</v>
      </c>
      <c r="CE135" s="24">
        <f>SUMIF($E$4:$E$127,"410",$CE$4:$CE$127)</f>
        <v>0</v>
      </c>
      <c r="CF135" s="24">
        <f>SUMIF($E$4:$E$127,"410",$CF$4:$CF$127)</f>
        <v>0</v>
      </c>
      <c r="CG135" s="24">
        <f>SUMIF($E$4:$E$127,"410",$CG$4:$CG$127)</f>
        <v>0</v>
      </c>
      <c r="CH135" s="24">
        <f>SUMIF($E$4:$E$127,"410",$CH$4:$CH$127)</f>
        <v>713003681</v>
      </c>
      <c r="CI135" s="24">
        <f>SUMIF($E$4:$E$127,"410",$CI$4:$CI$127)</f>
        <v>209601223</v>
      </c>
      <c r="CJ135" s="24">
        <f>SUMIF($E$4:$E$127,"410",$CJ$4:$CJ$127)</f>
        <v>0</v>
      </c>
      <c r="CK135" s="24">
        <f>SUMIF($E$4:$E$127,"410",$CK$4:$CK$127)</f>
        <v>613633428</v>
      </c>
      <c r="CL135" s="24">
        <f>SUMIF($E$4:$E$127,"410",$CL$4:$CL$127)</f>
        <v>0</v>
      </c>
      <c r="CM135" s="24">
        <f>SUMIF($E$4:$E$127,"410",$CM$4:$CM$127)</f>
        <v>0</v>
      </c>
      <c r="CN135" s="24">
        <f>SUMIF($E$4:$E$127,"410",$CN$4:$CN$127)</f>
        <v>0</v>
      </c>
      <c r="CO135" s="24">
        <f>SUMIF($E$4:$E$127,"410",$CO$4:$CO$127)</f>
        <v>13770298</v>
      </c>
      <c r="CP135" s="23">
        <f>SUMIF($E$4:$E$127,"410",$CP$4:$CP$127)</f>
        <v>41225386</v>
      </c>
      <c r="CQ135" s="22">
        <f t="shared" si="175"/>
        <v>0.51494516613268349</v>
      </c>
      <c r="CR135" s="21">
        <f t="shared" si="176"/>
        <v>2229149621</v>
      </c>
      <c r="CS135" s="20">
        <f>SUMIF($E$4:$E$127,"410",$CS$4:$CS$127)</f>
        <v>0</v>
      </c>
      <c r="CT135" s="20">
        <f>SUMIF($E$4:$E$127,"410",$CT$4:$CT$127)</f>
        <v>0</v>
      </c>
      <c r="CU135" s="20">
        <f>SUMIF($E$4:$E$127,"410",$CU$4:$CU$127)</f>
        <v>654573552</v>
      </c>
      <c r="CV135" s="20">
        <f>SUMIF($E$4:$E$127,"410",$CV$4:$CV$127)</f>
        <v>0</v>
      </c>
      <c r="CW135" s="20">
        <f>SUMIF($E$4:$E$127,"410",$CW$4:$CW$127)</f>
        <v>0</v>
      </c>
      <c r="CX135" s="20">
        <f>SUMIF($E$4:$E$127,"410",$CX$4:$CX$127)</f>
        <v>74368590</v>
      </c>
      <c r="CY135" s="20">
        <f>SUMIF($E$4:$E$127,"410",$CY$4:$CY$127)</f>
        <v>0</v>
      </c>
      <c r="CZ135" s="19">
        <f>SUMIF($E$4:$E$127,"410",$CZ$4:$CZ$127)</f>
        <v>0</v>
      </c>
      <c r="DA135" s="19">
        <f>SUMIF($E$4:$E$127,"410",$DA$4:$DA$127)</f>
        <v>0</v>
      </c>
      <c r="DB135" s="19">
        <f>SUMIF($E$4:$E$127,"410",$DB$4:$DB$127)</f>
        <v>0</v>
      </c>
      <c r="DC135" s="19">
        <f>SUMIF($E$4:$E$127,"410",$DC$4:$DC$127)</f>
        <v>0</v>
      </c>
      <c r="DD135" s="19">
        <f>SUMIF($E$4:$E$127,"410",$DD$4:$DD$127)</f>
        <v>630996319</v>
      </c>
      <c r="DE135" s="19">
        <f>SUMIF($E$4:$E$127,"410",$DE$4:$DE$127)</f>
        <v>178095512</v>
      </c>
      <c r="DF135" s="19">
        <f>SUMIF($E$4:$E$127,"410",$DF$4:$DF$127)</f>
        <v>0</v>
      </c>
      <c r="DG135" s="19">
        <f>SUMIF($E$4:$E$127,"410",$DG$4:$DG$127)</f>
        <v>441200340</v>
      </c>
      <c r="DH135" s="19">
        <f>SUMIF($E$4:$E$127,"410",$DH$4:$DH$127)</f>
        <v>0</v>
      </c>
      <c r="DI135" s="19">
        <f>SUMIF($E$4:$E$127,"410",$DI$4:$DI$127)</f>
        <v>11169156</v>
      </c>
      <c r="DJ135" s="19">
        <f>SUMIF($E$4:$E$127,"410",$DJ$4:$DJ$127)</f>
        <v>0</v>
      </c>
      <c r="DK135" s="19">
        <f>SUMIF($E$4:$E$127,"410",$DK$4:$DK$127)</f>
        <v>190971538</v>
      </c>
      <c r="DL135" s="19">
        <f>SUMIF($E$4:$E$127,"410",$DL$4:$DL$127)</f>
        <v>47774614</v>
      </c>
    </row>
    <row r="136" spans="3:116" ht="14.25" customHeight="1" x14ac:dyDescent="0.25">
      <c r="C136" s="32"/>
      <c r="D136" s="31" t="s">
        <v>6</v>
      </c>
      <c r="E136" s="38">
        <v>510</v>
      </c>
      <c r="F136" s="28"/>
      <c r="G136" s="24">
        <f>SUMIF($E$4:$E$127,"510",$G$4:$G$127)</f>
        <v>938377351</v>
      </c>
      <c r="H136" s="24">
        <f>SUMIF($E$4:$E$127,"510",$H$4:$H$127)</f>
        <v>0</v>
      </c>
      <c r="I136" s="29">
        <f>SUMIF($E$4:$E$127,"510",$I$4:$I$127)</f>
        <v>0</v>
      </c>
      <c r="J136" s="29">
        <f>SUMIF($E$4:$E$128,"510",$J$4:$J$128)</f>
        <v>29000000</v>
      </c>
      <c r="K136" s="24">
        <f>SUMIF($E$4:$E$127,"510",$K$4:$K$127)</f>
        <v>0</v>
      </c>
      <c r="L136" s="28">
        <f>SUMIF($E$4:$E$127,"510",$L$4:$L$127)</f>
        <v>762568554</v>
      </c>
      <c r="M136" s="28">
        <f>SUMIF($E$4:$E$127,"510",$M$4:$M$127)</f>
        <v>14004396</v>
      </c>
      <c r="N136" s="28">
        <f>SUMIF($E$4:$E$127,"510",$N$4:$N$127)</f>
        <v>0</v>
      </c>
      <c r="O136" s="28">
        <f>SUMIF($E$4:$E$127,"510",$O$4:$O$127)</f>
        <v>0</v>
      </c>
      <c r="P136" s="28">
        <f>SUMIF($E$4:$E$127,"510",$P$4:$P$127)</f>
        <v>0</v>
      </c>
      <c r="Q136" s="28">
        <f>SUMIF($E$4:$E$127,"510",$Q$4:$Q$127)</f>
        <v>0</v>
      </c>
      <c r="R136" s="28">
        <f>SUMIF($E$4:$E$127,"510",$R$4:$R$127)</f>
        <v>0</v>
      </c>
      <c r="S136" s="28">
        <f>SUMIF($E$4:$E$127,"510",$S$4:$S$127)</f>
        <v>0</v>
      </c>
      <c r="T136" s="28">
        <f>SUMIF($E$4:$E$127,"510",$T$4:$T$127)</f>
        <v>40431446</v>
      </c>
      <c r="U136" s="28">
        <f>SUMIF($E$4:$E$127,"510",$U$4:$U$127)</f>
        <v>1796640</v>
      </c>
      <c r="V136" s="28">
        <f>SUMIF($E$4:$E$127,"510",$V$4:$V$127)</f>
        <v>0</v>
      </c>
      <c r="W136" s="28">
        <f>SUMIF($E$4:$E$119,"510",$W$4:$W$119)</f>
        <v>0</v>
      </c>
      <c r="X136" s="28"/>
      <c r="Y136" s="28">
        <f>SUMIF($E$4:$E$127,"510",$Y$4:$Y$127)</f>
        <v>0</v>
      </c>
      <c r="Z136" s="28">
        <f>SUMIF($E$4:$E$127,"510",$Z$4:$Z$127)</f>
        <v>0</v>
      </c>
      <c r="AA136" s="28">
        <f>SUMIF($E$4:$E$127,"510",$AA$4:$AA$127)</f>
        <v>90576315</v>
      </c>
      <c r="AC136" s="27">
        <f t="shared" si="169"/>
        <v>0.71654546253003071</v>
      </c>
      <c r="AD136" s="21">
        <f t="shared" si="170"/>
        <v>672390033</v>
      </c>
      <c r="AE136" s="24">
        <f>SUMIF($E$4:$E$127,"510",$AE$4:$AE$127)</f>
        <v>0</v>
      </c>
      <c r="AF136" s="24">
        <f>SUMIF($E$4:$E$127,"510",$AF$4:$AF$127)</f>
        <v>0</v>
      </c>
      <c r="AG136" s="24">
        <f>SUMIF($E$4:$E$127,"510",$AG$4:$AG$127)</f>
        <v>0</v>
      </c>
      <c r="AH136" s="24">
        <f>SUMIF($E$4:$E$127,"510",$AH$4:$AH$127)</f>
        <v>0</v>
      </c>
      <c r="AI136" s="24">
        <f>SUMIF($E$4:$E$127,"510",$AI$4:$AI$127)</f>
        <v>585270025</v>
      </c>
      <c r="AJ136" s="24">
        <f>SUMIF($E$4:$E$127,"510",$AJ$4:$AJ$127)</f>
        <v>14004396</v>
      </c>
      <c r="AK136" s="24">
        <f>SUMIF($E$4:$E$127,"510",$AK$4:$AK$127)</f>
        <v>0</v>
      </c>
      <c r="AL136" s="24">
        <f>SUMIF($E$4:$E$127,"510",$AL$4:$AL$127)</f>
        <v>0</v>
      </c>
      <c r="AM136" s="24">
        <f>SUMIF($E$4:$E$127,"510",$AM$4:$AM$127)</f>
        <v>0</v>
      </c>
      <c r="AN136" s="24">
        <f>SUMIF($E$4:$E$127,"510",$AN$4:$AN$127)</f>
        <v>0</v>
      </c>
      <c r="AO136" s="24">
        <f>SUMIF($E$4:$E$127,"510",$AO$4:$AO$127)</f>
        <v>0</v>
      </c>
      <c r="AP136" s="24">
        <f>SUMIF($E$4:$E$127,"510",$AP$4:$AP$127)</f>
        <v>0</v>
      </c>
      <c r="AQ136" s="24">
        <f>SUMIF($E$4:$E$127,"510",$AQ$4:$AQ$127)</f>
        <v>22867435</v>
      </c>
      <c r="AR136" s="24">
        <f>SUMIF($E$4:$E$127,"510",$AR$4:$AR$127)</f>
        <v>1796640</v>
      </c>
      <c r="AS136" s="24">
        <f>SUMIF($E$4:$E$127,"510",$AS$4:$AS$127)</f>
        <v>0</v>
      </c>
      <c r="AT136" s="24">
        <f>SUMIF($E$4:$E$127,"510",$AT$4:$AT$127)</f>
        <v>0</v>
      </c>
      <c r="AU136" s="24">
        <f>SUMIF($E$4:$E$127,"510",$AU$4:$AU$127)</f>
        <v>0</v>
      </c>
      <c r="AV136" s="24">
        <f>SUMIF($E$4:$E$127,"510",$AV$4:$AV$127)</f>
        <v>0</v>
      </c>
      <c r="AW136" s="24">
        <f>SUMIF($E$4:$E$127," 510",$AW$4:$AW$127)</f>
        <v>0</v>
      </c>
      <c r="AX136" s="24">
        <f>SUMIF($E$4:$E$127,"510",$AX$4:$AX$127)</f>
        <v>48451537</v>
      </c>
      <c r="AY136" s="14">
        <f t="shared" si="171"/>
        <v>0.28345453746996929</v>
      </c>
      <c r="AZ136" s="21">
        <f t="shared" si="172"/>
        <v>265987318</v>
      </c>
      <c r="BA136" s="20">
        <f>SUMIF($E$4:$E$127,"510",$BA$4:$BA$127)</f>
        <v>0</v>
      </c>
      <c r="BB136" s="20">
        <f>SUMIF($E$4:$E$127,"510",$BB$4:$BB$127)</f>
        <v>0</v>
      </c>
      <c r="BC136" s="20">
        <f>SUMIF($E$4:$E$127,"510",$BC$4:$BC$127)</f>
        <v>29000000</v>
      </c>
      <c r="BD136" s="20">
        <f>SUMIF($E$4:$E$127,"510",$BD$4:$BD$127)</f>
        <v>0</v>
      </c>
      <c r="BE136" s="20">
        <f>SUMIF($E$4:$E$127,"510",$BE$4:$BE$127)</f>
        <v>177298529</v>
      </c>
      <c r="BF136" s="20">
        <f>SUMIF($E$4:$E$127,"510",$BF$4:$BF$127)</f>
        <v>0</v>
      </c>
      <c r="BG136" s="20">
        <f>SUMIF($E$4:$E$127,"510",$BG$4:$BG$127)</f>
        <v>0</v>
      </c>
      <c r="BH136" s="20">
        <f>SUMIF($E$4:$E$127,"510",$BH$4:$BH$127)</f>
        <v>0</v>
      </c>
      <c r="BI136" s="20">
        <f>SUMIF($E$4:$E$127,"510",$BI$4:$BI$127)</f>
        <v>0</v>
      </c>
      <c r="BJ136" s="20">
        <f>SUMIF($E$4:$E$127,"510",$BJ$4:$BJ$127)</f>
        <v>0</v>
      </c>
      <c r="BK136" s="20">
        <f>SUMIF($E$4:$E$127,"510",$BK$4:$BK$127)</f>
        <v>0</v>
      </c>
      <c r="BL136" s="20">
        <f>SUMIF($E$4:$E$127,"510",$BL$4:$BL$127)</f>
        <v>0</v>
      </c>
      <c r="BM136" s="20">
        <f>SUMIF($E$4:$E$127,"510",$BM$4:$BM$127)</f>
        <v>17564011</v>
      </c>
      <c r="BN136" s="20">
        <f>SUMIF($E$4:$E$127,"510",$BN$4:$BN$127)</f>
        <v>0</v>
      </c>
      <c r="BO136" s="20">
        <f>SUMIF($E$4:$E$127,"510",$BO$4:$BO$127)</f>
        <v>0</v>
      </c>
      <c r="BP136" s="20">
        <f>SUMIF($E$4:$E$127,"520",$BP$4:$BP$127)</f>
        <v>0</v>
      </c>
      <c r="BQ136" s="20"/>
      <c r="BR136" s="20">
        <f>SUMIF($E$4:$E$127,"510",$BR$4:$BR$127)</f>
        <v>0</v>
      </c>
      <c r="BS136" s="20">
        <f>SUMIF($E$4:$E$127,"510",$BS$4:$BS$127)</f>
        <v>0</v>
      </c>
      <c r="BT136" s="26">
        <f>SUMIF($E$4:$E$127,"510",$BT$4:$BT$127)</f>
        <v>42124778</v>
      </c>
      <c r="BU136" s="25">
        <f t="shared" si="173"/>
        <v>0.67199767804284949</v>
      </c>
      <c r="BV136" s="21">
        <f t="shared" si="174"/>
        <v>630587401</v>
      </c>
      <c r="BW136" s="24">
        <f>SUMIF($E$4:$E$127,"510",$BW$4:$BW$127)</f>
        <v>0</v>
      </c>
      <c r="BX136" s="24">
        <f>SUMIF($E$4:$E$127,"510",$BX$4:$BX$127)</f>
        <v>0</v>
      </c>
      <c r="BY136" s="24">
        <f>SUMIF($E$4:$E$127,"510",$BY$4:$BY$127)</f>
        <v>0</v>
      </c>
      <c r="BZ136" s="24">
        <f>SUMIF($E$4:$E$127,"510",$BZ$4:$BZ$127)</f>
        <v>0</v>
      </c>
      <c r="CA136" s="24">
        <f>SUMIF($E$4:$E$127,"510",$CA$4:$CA$127)</f>
        <v>545029329</v>
      </c>
      <c r="CB136" s="24">
        <f>SUMIF($E$4:$E$127,"510",$CB$4:$CB$127)</f>
        <v>14004396</v>
      </c>
      <c r="CC136" s="24">
        <f>SUMIF($E$4:$E$127,"510",$CC$4:$CC$127)</f>
        <v>0</v>
      </c>
      <c r="CD136" s="24">
        <f>SUMIF($E$4:$E$127,"510",$CD$4:$CD$127)</f>
        <v>0</v>
      </c>
      <c r="CE136" s="24">
        <f>SUMIF($E$4:$E$127,"510",$CE$4:$CE$127)</f>
        <v>0</v>
      </c>
      <c r="CF136" s="24">
        <f>SUMIF($E$4:$E$127,"510",$CF$4:$CF$127)</f>
        <v>0</v>
      </c>
      <c r="CG136" s="24">
        <f>SUMIF($E$4:$E$127,"510",$CG$4:$CG$127)</f>
        <v>0</v>
      </c>
      <c r="CH136" s="24">
        <f>SUMIF($E$4:$E$127,"510",$CH$4:$CH$127)</f>
        <v>0</v>
      </c>
      <c r="CI136" s="24">
        <f>SUMIF($E$4:$E$127,"510",$CI$4:$CI$127)</f>
        <v>22856903</v>
      </c>
      <c r="CJ136" s="24">
        <f>SUMIF($E$4:$E$127,"510",$CJ$4:$CJ$127)</f>
        <v>1796640</v>
      </c>
      <c r="CK136" s="24">
        <f>SUMIF($E$4:$E$127,"510",$CK$4:$CK$127)</f>
        <v>0</v>
      </c>
      <c r="CL136" s="24">
        <f>SUMIF($E$4:$E$127,"510",$CL$4:$CL$127)</f>
        <v>0</v>
      </c>
      <c r="CM136" s="24">
        <f>SUMIF($E$4:$E$127,"111",$CM$4:$CM$127)</f>
        <v>0</v>
      </c>
      <c r="CN136" s="24">
        <f>SUMIF($E$4:$E$127,"510",$CN$4:$CN$127)</f>
        <v>0</v>
      </c>
      <c r="CO136" s="24">
        <f>SUMIF($E$4:$E$127,"510",$CO$4:$CO$127)</f>
        <v>0</v>
      </c>
      <c r="CP136" s="23">
        <f>SUMIF($E$4:$E$127,"510",$CP$4:$CP$127)</f>
        <v>46900133</v>
      </c>
      <c r="CQ136" s="22">
        <f t="shared" si="175"/>
        <v>0.32800232195715051</v>
      </c>
      <c r="CR136" s="21">
        <f t="shared" si="176"/>
        <v>307789950</v>
      </c>
      <c r="CS136" s="20">
        <f>SUMIF($E$4:$E$127,"510",$CS$4:$CS$127)</f>
        <v>0</v>
      </c>
      <c r="CT136" s="20">
        <f>SUMIF($E$4:$E$127,"510",$CT$4:$CT$127)</f>
        <v>0</v>
      </c>
      <c r="CU136" s="20">
        <f>SUMIF($E$4:$E$127,"510",$CU$4:$CU$127)</f>
        <v>29000000</v>
      </c>
      <c r="CV136" s="20">
        <f>SUMIF($E$4:$E$127,"510",$CV$4:$CV$127)</f>
        <v>0</v>
      </c>
      <c r="CW136" s="20">
        <f>SUMIF($E$4:$E$127,"510",$CW$4:$CW$127)</f>
        <v>217539225</v>
      </c>
      <c r="CX136" s="20">
        <f>SUMIF($E$4:$E$127,"510",$CX$4:$CX$127)</f>
        <v>0</v>
      </c>
      <c r="CY136" s="20">
        <f>SUMIF($E$4:$E$127,"510",$CY$4:$CY$127)</f>
        <v>0</v>
      </c>
      <c r="CZ136" s="19">
        <f>SUMIF($E$4:$E$127,"510",$CZ$4:$CZ$127)</f>
        <v>0</v>
      </c>
      <c r="DA136" s="19">
        <f>SUMIF($E$4:$E$127,"510",$DA$4:$DA$127)</f>
        <v>0</v>
      </c>
      <c r="DB136" s="19">
        <f>SUMIF($E$4:$E$127,"510",$DB$4:$DB$127)</f>
        <v>0</v>
      </c>
      <c r="DC136" s="19">
        <f>SUMIF($E$4:$E$127,"510",$DC$4:$DC$127)</f>
        <v>0</v>
      </c>
      <c r="DD136" s="19">
        <f>SUMIF($E$4:$E$127,"510",$DD$4:$DD$127)</f>
        <v>0</v>
      </c>
      <c r="DE136" s="19">
        <f>SUMIF($E$4:$E$127,"510",$DE$4:$DE$127)</f>
        <v>17574543</v>
      </c>
      <c r="DF136" s="19">
        <f>SUMIF($E$4:$E$127,"510",$DF$4:$DF$127)</f>
        <v>0</v>
      </c>
      <c r="DG136" s="19">
        <f>SUMIF($E$4:$E$127,"510",$DG$4:$DG$127)</f>
        <v>0</v>
      </c>
      <c r="DH136" s="19">
        <f>SUMIF($E$4:$E$127,"510",$DH$4:$DH$127)</f>
        <v>0</v>
      </c>
      <c r="DI136" s="19">
        <f>SUMIF($E$4:$E$127,"510",$DI$4:$DI$127)</f>
        <v>0</v>
      </c>
      <c r="DJ136" s="19">
        <f>SUMIF($E$4:$E$127,"510",$DJ$4:$DJ$127)</f>
        <v>0</v>
      </c>
      <c r="DK136" s="19">
        <f>SUMIF($E$4:$E$127,"510",$DK$4:$DK$127)</f>
        <v>0</v>
      </c>
      <c r="DL136" s="19">
        <f>SUMIF($E$4:$E$127,"510",$DL$4:$DL$127)</f>
        <v>43676182</v>
      </c>
    </row>
    <row r="137" spans="3:116" x14ac:dyDescent="0.25">
      <c r="C137" s="32"/>
      <c r="D137" s="31" t="s">
        <v>5</v>
      </c>
      <c r="E137" s="38">
        <v>520</v>
      </c>
      <c r="F137" s="28"/>
      <c r="G137" s="24">
        <f>SUMIF($E$4:$E$127,"520",$G$4:$G$127)</f>
        <v>1559182087</v>
      </c>
      <c r="H137" s="24">
        <f>SUMIF($E$4:$E$127,"520",$H$4:$H$127)</f>
        <v>0</v>
      </c>
      <c r="I137" s="29">
        <f>SUMIF($E$4:$E$127,"520",$I$4:$I$127)</f>
        <v>0</v>
      </c>
      <c r="J137" s="29">
        <f>SUMIF($E$4:$E$127,"520",$J$4:$J$127)</f>
        <v>0</v>
      </c>
      <c r="K137" s="24">
        <f>SUMIF($E$4:$E$127,"520",$K$4:$K$127)</f>
        <v>0</v>
      </c>
      <c r="L137" s="28">
        <f>SUMIF($E$4:$E$127,"520",$L$4:$L$127)</f>
        <v>520000000</v>
      </c>
      <c r="M137" s="28">
        <f>SUMIF($E$4:$E$127,"520",$M$4:$M$127)</f>
        <v>50000000</v>
      </c>
      <c r="N137" s="28">
        <f>SUMIF($E$4:$E$127,"520",$N$4:$N$127)</f>
        <v>0</v>
      </c>
      <c r="O137" s="28">
        <f>SUMIF($E$4:$E$127,"520",$O$4:$O$127)</f>
        <v>0</v>
      </c>
      <c r="P137" s="28">
        <f>SUMIF($E$4:$E$127,"520",$P$4:$P$127)</f>
        <v>0</v>
      </c>
      <c r="Q137" s="28">
        <f>SUMIF($E$4:$E$127,"520",$Q$4:$Q$127)</f>
        <v>0</v>
      </c>
      <c r="R137" s="28">
        <f>SUMIF($E$4:$E$127,"520",$R$4:$R$127)</f>
        <v>0</v>
      </c>
      <c r="S137" s="28">
        <f>SUMIF($E$4:$E$127,"520",$S$4:$S$127)</f>
        <v>200000000</v>
      </c>
      <c r="T137" s="28">
        <f>SUMIF($E$4:$E$127,"520",$T$4:$T$127)</f>
        <v>333901442</v>
      </c>
      <c r="U137" s="28">
        <f>SUMIF($E$4:$E$127,"520",$U$4:$U$127)</f>
        <v>0</v>
      </c>
      <c r="V137" s="28">
        <f>SUMIF($E$4:$E$127,"520",$V$4:$V$127)</f>
        <v>0</v>
      </c>
      <c r="W137" s="28">
        <f>SUMIF($E$4:$E$119,"520",$W$4:$W$119)</f>
        <v>0</v>
      </c>
      <c r="X137" s="28"/>
      <c r="Y137" s="28">
        <f>SUMIF($E$4:$E$127,"520",$Y$4:$Y$127)</f>
        <v>0</v>
      </c>
      <c r="Z137" s="28">
        <f>SUMIF($E$4:$E$127,"520",$Z$4:$Z$127)</f>
        <v>0</v>
      </c>
      <c r="AA137" s="28">
        <f>SUMIF($E$4:$E$127,"520",$AA$4:$AA$127)</f>
        <v>455280645</v>
      </c>
      <c r="AC137" s="27">
        <f t="shared" si="169"/>
        <v>0.6309010257376052</v>
      </c>
      <c r="AD137" s="21">
        <f t="shared" si="170"/>
        <v>983689578</v>
      </c>
      <c r="AE137" s="24">
        <f>SUMIF($E$4:$E$127,"520",$AE$4:$AE$127)</f>
        <v>0</v>
      </c>
      <c r="AF137" s="24">
        <f>SUMIF($E$4:$E$127,"520",$AF$4:$AF$127)</f>
        <v>0</v>
      </c>
      <c r="AG137" s="24">
        <f>SUMIF($E$4:$E$127,"520",$AG$4:$AG$127)</f>
        <v>0</v>
      </c>
      <c r="AH137" s="24">
        <f>SUMIF($E$4:$E$127,"520",$AH$4:$AH$127)</f>
        <v>0</v>
      </c>
      <c r="AI137" s="24">
        <f>SUMIF($E$4:$E$127,"520",$AI$4:$AI$127)</f>
        <v>237337364</v>
      </c>
      <c r="AJ137" s="24">
        <f>SUMIF($E$4:$E$127,"520",$AJ$4:$AJ$127)</f>
        <v>24212635</v>
      </c>
      <c r="AK137" s="24">
        <f>SUMIF($E$4:$E$127,"520",$AK$4:$AK$127)</f>
        <v>0</v>
      </c>
      <c r="AL137" s="24">
        <f>SUMIF($E$4:$E$127,"520",$AL$4:$AL$127)</f>
        <v>0</v>
      </c>
      <c r="AM137" s="24">
        <f>SUMIF($E$4:$E$127,"520",$AM$4:$AM$127)</f>
        <v>0</v>
      </c>
      <c r="AN137" s="24">
        <f>SUMIF($E$4:$E$127,"520",$AN$4:$AN$127)</f>
        <v>0</v>
      </c>
      <c r="AO137" s="24">
        <f>SUMIF($E$4:$E$127,"520",$AO$4:$AO$127)</f>
        <v>0</v>
      </c>
      <c r="AP137" s="24">
        <f>SUMIF($E$4:$E$127,"520",$AP$4:$AP$127)</f>
        <v>146908655</v>
      </c>
      <c r="AQ137" s="24">
        <f>SUMIF($E$4:$E$127,"520",$AQ$4:$AQ$127)</f>
        <v>282216149</v>
      </c>
      <c r="AR137" s="24">
        <f>SUMIF($E$4:$E$127,"520",$AR$4:$AR$127)</f>
        <v>0</v>
      </c>
      <c r="AS137" s="24">
        <f>SUMIF($E$4:$E$127,"520",$AS$4:$AS$127)</f>
        <v>0</v>
      </c>
      <c r="AT137" s="24">
        <f>SUMIF($E$4:$E$127,"520",$AT$4:$AT$127)</f>
        <v>0</v>
      </c>
      <c r="AU137" s="24">
        <f>SUMIF($E$4:$E$127,"520",$AU$4:$AU$127)</f>
        <v>0</v>
      </c>
      <c r="AV137" s="24">
        <f>SUMIF($E$4:$E$127,"520",$AV$4:$AV$127)</f>
        <v>0</v>
      </c>
      <c r="AW137" s="24">
        <f>SUMIF($E$4:$E$127,"520",$AW$4:$AW$127)</f>
        <v>0</v>
      </c>
      <c r="AX137" s="24">
        <f>SUMIF($E$4:$E$127,"520",$AX$4:$AX$127)</f>
        <v>293014775</v>
      </c>
      <c r="AY137" s="14">
        <f t="shared" si="171"/>
        <v>0.3690989742623948</v>
      </c>
      <c r="AZ137" s="21">
        <f t="shared" si="172"/>
        <v>575492509</v>
      </c>
      <c r="BA137" s="20">
        <f>SUMIF($E$4:$E$127,"520",$BA$4:$BA$127)</f>
        <v>0</v>
      </c>
      <c r="BB137" s="20">
        <f>SUMIF($E$4:$E$127,"520",$BB$4:$BB$127)</f>
        <v>0</v>
      </c>
      <c r="BC137" s="20">
        <f>SUMIF($E$4:$E$127,"520",$BC$4:$BC$127)</f>
        <v>0</v>
      </c>
      <c r="BD137" s="20">
        <f>SUMIF($E$4:$E$127,"520",$BD$4:$BD$127)</f>
        <v>0</v>
      </c>
      <c r="BE137" s="20">
        <f>SUMIF($E$4:$E$127,"520",$BE$4:$BE$127)</f>
        <v>282662636</v>
      </c>
      <c r="BF137" s="20">
        <f>SUMIF($E$4:$E$127,"520",$BF$4:$BF$127)</f>
        <v>25787365</v>
      </c>
      <c r="BG137" s="20">
        <f>SUMIF($E$4:$E$127,"520",$BG$4:$BG$127)</f>
        <v>0</v>
      </c>
      <c r="BH137" s="20">
        <f>SUMIF($E$4:$E$127,"520",$BH$4:$BH$127)</f>
        <v>0</v>
      </c>
      <c r="BI137" s="20">
        <f>SUMIF($E$4:$E$127,"520",$BI$4:$BI$127)</f>
        <v>0</v>
      </c>
      <c r="BJ137" s="20">
        <f>SUMIF($E$4:$E$127,"520",$BJ$4:$BJ$127)</f>
        <v>0</v>
      </c>
      <c r="BK137" s="20">
        <f>SUMIF($E$4:$E$127,"520",$BK$4:$BK$127)</f>
        <v>0</v>
      </c>
      <c r="BL137" s="20">
        <f>SUMIF($E$4:$E$127,"520",$BL$4:$BL$127)</f>
        <v>53091345</v>
      </c>
      <c r="BM137" s="20">
        <f>SUMIF($E$4:$E$127,"520",$BM$4:$BM$127)</f>
        <v>51685293</v>
      </c>
      <c r="BN137" s="20">
        <f>SUMIF($E$4:$E$127,"520",$BN$4:$BN$127)</f>
        <v>0</v>
      </c>
      <c r="BO137" s="20">
        <f>SUMIF($E$4:$E$127,"520",$BO$4:$BO$127)</f>
        <v>0</v>
      </c>
      <c r="BP137" s="20">
        <f>SUMIF($E$4:$E$127,"111",$BP$4:$BP$127)</f>
        <v>0</v>
      </c>
      <c r="BQ137" s="20"/>
      <c r="BR137" s="20">
        <f>SUMIF($E$4:$E$127,"520",$BR$4:$BR$127)</f>
        <v>0</v>
      </c>
      <c r="BS137" s="20">
        <f>SUMIF($E$4:$E$127,"520",$BS$4:$BS$127)</f>
        <v>0</v>
      </c>
      <c r="BT137" s="26">
        <f>SUMIF($E$4:$E$127,"520",$BT$4:$BT$127)</f>
        <v>162265870</v>
      </c>
      <c r="BU137" s="25">
        <f t="shared" si="173"/>
        <v>0.52199677175998749</v>
      </c>
      <c r="BV137" s="21">
        <f t="shared" si="174"/>
        <v>813888016</v>
      </c>
      <c r="BW137" s="24">
        <f>SUMIF($E$4:$E$127,"520",$BW$4:$BW$127)</f>
        <v>0</v>
      </c>
      <c r="BX137" s="24">
        <f>SUMIF($E$4:$E$127,"520",$BX$4:$BX$127)</f>
        <v>0</v>
      </c>
      <c r="BY137" s="24">
        <f>SUMIF($E$4:$E$127,"520",$BY$4:$BY$127)</f>
        <v>0</v>
      </c>
      <c r="BZ137" s="24">
        <f>SUMIF($E$4:$E$127,"520",$BZ$4:$BZ$127)</f>
        <v>0</v>
      </c>
      <c r="CA137" s="24">
        <f>SUMIF($E$4:$E$127,"520",$CA$4:$CA$127)</f>
        <v>213499273</v>
      </c>
      <c r="CB137" s="24">
        <f>SUMIF($E$4:$E$127,"520",$CB$4:$CB$127)</f>
        <v>23712635</v>
      </c>
      <c r="CC137" s="24">
        <f>SUMIF($E$4:$E$127,"520",$CC$4:$CC$127)</f>
        <v>0</v>
      </c>
      <c r="CD137" s="24">
        <f>SUMIF($E$4:$E$127,"520",$CD$4:$CD$127)</f>
        <v>0</v>
      </c>
      <c r="CE137" s="24">
        <f>SUMIF($E$4:$E$127,"520",$CE$4:$CE$127)</f>
        <v>0</v>
      </c>
      <c r="CF137" s="24">
        <f>SUMIF($E$4:$E$127,"520",$CF$4:$CF$127)</f>
        <v>0</v>
      </c>
      <c r="CG137" s="24">
        <f>SUMIF($E$4:$E$127,"520",$CG$4:$CG$127)</f>
        <v>0</v>
      </c>
      <c r="CH137" s="24">
        <f>SUMIF($E$4:$E$127,"520",$CH$4:$CH$127)</f>
        <v>133382922</v>
      </c>
      <c r="CI137" s="24">
        <f>SUMIF($E$4:$E$127,"520",$CI$4:$CI$127)</f>
        <v>168644801</v>
      </c>
      <c r="CJ137" s="24">
        <f>SUMIF($E$4:$E$127,"520",$CJ$4:$CJ$127)</f>
        <v>0</v>
      </c>
      <c r="CK137" s="24">
        <f>SUMIF($E$4:$E$127,"520",$CK$4:$CK$127)</f>
        <v>0</v>
      </c>
      <c r="CL137" s="24">
        <f>SUMIF($E$4:$E$127,"520",$CL$4:$CL$127)</f>
        <v>0</v>
      </c>
      <c r="CM137" s="24">
        <f>SUMIF($E$4:$E$127,"111",$CM$4:$CM$127)</f>
        <v>0</v>
      </c>
      <c r="CN137" s="24">
        <f>SUMIF($E$4:$E$127,"520",$CN$4:$CN$127)</f>
        <v>0</v>
      </c>
      <c r="CO137" s="24">
        <f>SUMIF($E$4:$E$127,"520",$CO$4:$CO$127)</f>
        <v>0</v>
      </c>
      <c r="CP137" s="23">
        <f>SUMIF($E$4:$E$127,"520",$CP$4:$CP$127)</f>
        <v>274648385</v>
      </c>
      <c r="CQ137" s="22">
        <f t="shared" si="175"/>
        <v>0.47800322824001251</v>
      </c>
      <c r="CR137" s="21">
        <f t="shared" si="176"/>
        <v>745294071</v>
      </c>
      <c r="CS137" s="20">
        <f>SUMIF($E$4:$E$127,"520",$CS$4:$CS$127)</f>
        <v>0</v>
      </c>
      <c r="CT137" s="20">
        <f>SUMIF($E$4:$E$127,"520",$CT$4:$CT$127)</f>
        <v>0</v>
      </c>
      <c r="CU137" s="20">
        <f>SUMIF($E$4:$E$127,"520",$CU$4:$CU$127)</f>
        <v>0</v>
      </c>
      <c r="CV137" s="20">
        <f>SUMIF($E$4:$E$127,"520",$CV$4:$CV$127)</f>
        <v>0</v>
      </c>
      <c r="CW137" s="20">
        <f>SUMIF($E$4:$E$127,"520",$CW$4:$CW$127)</f>
        <v>306500727</v>
      </c>
      <c r="CX137" s="20">
        <f>SUMIF($E$4:$E$127,"520",$CX$4:$CX$127)</f>
        <v>26287365</v>
      </c>
      <c r="CY137" s="20">
        <f>SUMIF($E$4:$E$127,"520",$CY$4:$CY$127)</f>
        <v>0</v>
      </c>
      <c r="CZ137" s="19">
        <f>SUMIF($E$4:$E$127,"520",$CZ$4:$CZ$127)</f>
        <v>0</v>
      </c>
      <c r="DA137" s="19">
        <f>SUMIF($E$4:$E$127,"520",$DA$4:$DA$127)</f>
        <v>0</v>
      </c>
      <c r="DB137" s="19">
        <f>SUMIF($E$4:$E$127,"520",$DB$4:$DB$127)</f>
        <v>0</v>
      </c>
      <c r="DC137" s="19">
        <f>SUMIF($E$4:$E$127,"520",$DC$4:$DC$127)</f>
        <v>0</v>
      </c>
      <c r="DD137" s="19">
        <f>SUMIF($E$4:$E$127,"520",$DD$4:$DD$127)</f>
        <v>66617078</v>
      </c>
      <c r="DE137" s="19">
        <f>SUMIF($E$4:$E$127,"520",$DE$4:$DE$127)</f>
        <v>165256641</v>
      </c>
      <c r="DF137" s="19">
        <f>SUMIF($E$4:$E$127,"520",$DF$4:$DF$127)</f>
        <v>0</v>
      </c>
      <c r="DG137" s="19">
        <f>SUMIF($E$4:$E$127,"520",$DG$4:$DG$127)</f>
        <v>0</v>
      </c>
      <c r="DH137" s="19">
        <f>SUMIF($E$4:$E$127,"520",$DH$4:$DH$127)</f>
        <v>0</v>
      </c>
      <c r="DI137" s="19">
        <f>SUMIF($E$4:$E$127,"520",$DI$4:$DI$127)</f>
        <v>0</v>
      </c>
      <c r="DJ137" s="19">
        <f>SUMIF($E$4:$E$127,"520",$DJ$4:$DJ$127)</f>
        <v>0</v>
      </c>
      <c r="DK137" s="19">
        <f>SUMIF($E$4:$E$127,"520",$DK$4:$DK$127)</f>
        <v>0</v>
      </c>
      <c r="DL137" s="19">
        <f>SUMIF($E$4:$E$127,"520",$DL$4:$DL$127)</f>
        <v>180632260</v>
      </c>
    </row>
    <row r="138" spans="3:116" x14ac:dyDescent="0.25">
      <c r="C138" s="32"/>
      <c r="D138" s="31" t="s">
        <v>4</v>
      </c>
      <c r="E138" s="38" t="s">
        <v>3</v>
      </c>
      <c r="F138" s="28"/>
      <c r="G138" s="24">
        <f>SUMIF($E$4:$E$127,"520-2",$G$4:$G$127)</f>
        <v>3185000000</v>
      </c>
      <c r="H138" s="24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8">
        <f>SUMIF($E$4:$E$127,"520-2",$U$4:$U$127)</f>
        <v>485000000</v>
      </c>
      <c r="V138" s="29"/>
      <c r="W138" s="29"/>
      <c r="X138" s="29"/>
      <c r="Y138" s="28">
        <f>SUMIF($E$4:$E$127,"520-2",$Y$4:$Y$127)</f>
        <v>2700000000</v>
      </c>
      <c r="Z138" s="29"/>
      <c r="AA138" s="28">
        <f>SUMIF($E$4:$E$127,"520-2",$AA$4:$AA$127)</f>
        <v>0</v>
      </c>
      <c r="AC138" s="27">
        <f t="shared" si="169"/>
        <v>1</v>
      </c>
      <c r="AD138" s="21">
        <f t="shared" si="170"/>
        <v>3185000000</v>
      </c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>
        <f>SUMIF($E$4:$E$127,"520-2",$AR$4:$AR$127)</f>
        <v>485000000</v>
      </c>
      <c r="AS138" s="24"/>
      <c r="AT138" s="24"/>
      <c r="AU138" s="24">
        <f>SUMIF($E$4:$E$127,"520-2",$AU$4:$AU$127)</f>
        <v>0</v>
      </c>
      <c r="AV138" s="24">
        <f>SUMIF($E$4:$E$127,"520-2",$AV$4:$AV$127)</f>
        <v>2700000000</v>
      </c>
      <c r="AW138" s="24"/>
      <c r="AX138" s="24"/>
      <c r="AY138" s="14">
        <f t="shared" si="171"/>
        <v>0</v>
      </c>
      <c r="AZ138" s="21">
        <f t="shared" si="172"/>
        <v>0</v>
      </c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>
        <f>SUMIF($E$4:$E$127,"520-2",$BN$4:$BN$127)</f>
        <v>0</v>
      </c>
      <c r="BO138" s="20"/>
      <c r="BP138" s="20"/>
      <c r="BQ138" s="20"/>
      <c r="BR138" s="20">
        <f>SUMIF($E$4:$E$127,"520-2",$BR$4:$BR$127)</f>
        <v>0</v>
      </c>
      <c r="BS138" s="20"/>
      <c r="BT138" s="26"/>
      <c r="BU138" s="25">
        <f t="shared" si="173"/>
        <v>0.25496371679748825</v>
      </c>
      <c r="BV138" s="21">
        <f>SUM(BW138:CP138)</f>
        <v>812059438</v>
      </c>
      <c r="BW138" s="23"/>
      <c r="BX138" s="23"/>
      <c r="BY138" s="23"/>
      <c r="BZ138" s="23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>
        <f>SUMIF($E$4:$E$127,"520-2",$CJ$4:$CJ$127)</f>
        <v>359172189</v>
      </c>
      <c r="CK138" s="24"/>
      <c r="CL138" s="24"/>
      <c r="CM138" s="24">
        <f>SUMIF($E$4:$E$127,"111",$CM$4:$CM$127)</f>
        <v>0</v>
      </c>
      <c r="CN138" s="24">
        <f>SUMIF($E$4:$E$127,"520-2",$CN$4:$CN$127)</f>
        <v>452887249</v>
      </c>
      <c r="CO138" s="24"/>
      <c r="CP138" s="23"/>
      <c r="CQ138" s="22">
        <f t="shared" si="175"/>
        <v>0.7450362832025117</v>
      </c>
      <c r="CR138" s="21">
        <f t="shared" si="176"/>
        <v>2372940562</v>
      </c>
      <c r="CS138" s="26"/>
      <c r="CT138" s="26"/>
      <c r="CU138" s="26"/>
      <c r="CV138" s="26"/>
      <c r="CW138" s="20"/>
      <c r="CX138" s="20"/>
      <c r="CY138" s="20"/>
      <c r="CZ138" s="19"/>
      <c r="DA138" s="19"/>
      <c r="DB138" s="19"/>
      <c r="DC138" s="19"/>
      <c r="DD138" s="19"/>
      <c r="DE138" s="19"/>
      <c r="DF138" s="19">
        <f>SUMIF($E$4:$E$127,"520-2",$DF$4:$DF$127)</f>
        <v>125827811</v>
      </c>
      <c r="DG138" s="19"/>
      <c r="DH138" s="19"/>
      <c r="DI138" s="19">
        <f>SUMIF($E$4:$E$127,"520-2",$DI$4:$DI$127)</f>
        <v>0</v>
      </c>
      <c r="DJ138" s="19">
        <f>SUMIF($E$4:$E$127,"520-2",$DJ$4:$DJ$127)</f>
        <v>2247112751</v>
      </c>
      <c r="DK138" s="19"/>
      <c r="DL138" s="19"/>
    </row>
    <row r="139" spans="3:116" x14ac:dyDescent="0.25">
      <c r="C139" s="32"/>
      <c r="D139" s="31" t="s">
        <v>2</v>
      </c>
      <c r="E139" s="37"/>
      <c r="F139" s="36"/>
      <c r="G139" s="33">
        <f t="shared" ref="G139:AA139" si="177">SUM(G132:G138)</f>
        <v>19428325104</v>
      </c>
      <c r="H139" s="33">
        <f t="shared" si="177"/>
        <v>0</v>
      </c>
      <c r="I139" s="33">
        <f t="shared" si="177"/>
        <v>0</v>
      </c>
      <c r="J139" s="33">
        <f t="shared" si="177"/>
        <v>8458835637</v>
      </c>
      <c r="K139" s="33">
        <f t="shared" si="177"/>
        <v>171003327</v>
      </c>
      <c r="L139" s="33">
        <f t="shared" si="177"/>
        <v>1899736650</v>
      </c>
      <c r="M139" s="33">
        <f t="shared" si="177"/>
        <v>138372986</v>
      </c>
      <c r="N139" s="33">
        <f t="shared" si="177"/>
        <v>54387</v>
      </c>
      <c r="O139" s="33">
        <f t="shared" si="177"/>
        <v>30665828</v>
      </c>
      <c r="P139" s="33">
        <f t="shared" si="177"/>
        <v>1940856</v>
      </c>
      <c r="Q139" s="33">
        <f t="shared" si="177"/>
        <v>3438802</v>
      </c>
      <c r="R139" s="33">
        <f t="shared" si="177"/>
        <v>345941457</v>
      </c>
      <c r="S139" s="33">
        <f t="shared" si="177"/>
        <v>1544000000</v>
      </c>
      <c r="T139" s="33">
        <f t="shared" si="177"/>
        <v>1142029623</v>
      </c>
      <c r="U139" s="33">
        <f t="shared" si="177"/>
        <v>486796640</v>
      </c>
      <c r="V139" s="33">
        <f t="shared" si="177"/>
        <v>1054833768</v>
      </c>
      <c r="W139" s="33">
        <f t="shared" si="177"/>
        <v>0</v>
      </c>
      <c r="X139" s="33">
        <f t="shared" si="177"/>
        <v>11169156</v>
      </c>
      <c r="Y139" s="33">
        <f t="shared" si="177"/>
        <v>2700000000</v>
      </c>
      <c r="Z139" s="33">
        <f t="shared" si="177"/>
        <v>204741836</v>
      </c>
      <c r="AA139" s="33">
        <f t="shared" si="177"/>
        <v>1234764151</v>
      </c>
      <c r="AB139" s="35">
        <f>SUM(AB132:AB137)</f>
        <v>0</v>
      </c>
      <c r="AC139" s="27">
        <f t="shared" si="169"/>
        <v>0.60916142604404711</v>
      </c>
      <c r="AD139" s="33">
        <f t="shared" ref="AD139:AX139" si="178">SUM(AD132:AD138)</f>
        <v>11834986226</v>
      </c>
      <c r="AE139" s="33">
        <f t="shared" si="178"/>
        <v>0</v>
      </c>
      <c r="AF139" s="33">
        <f t="shared" si="178"/>
        <v>0</v>
      </c>
      <c r="AG139" s="33">
        <f t="shared" si="178"/>
        <v>3965180841</v>
      </c>
      <c r="AH139" s="33">
        <f t="shared" si="178"/>
        <v>19256000</v>
      </c>
      <c r="AI139" s="33">
        <f t="shared" si="178"/>
        <v>1219077930</v>
      </c>
      <c r="AJ139" s="33">
        <f t="shared" si="178"/>
        <v>38217031</v>
      </c>
      <c r="AK139" s="33">
        <f t="shared" si="178"/>
        <v>0</v>
      </c>
      <c r="AL139" s="33">
        <f t="shared" si="178"/>
        <v>0</v>
      </c>
      <c r="AM139" s="33">
        <f t="shared" si="178"/>
        <v>0</v>
      </c>
      <c r="AN139" s="33">
        <f t="shared" si="178"/>
        <v>0</v>
      </c>
      <c r="AO139" s="33">
        <f t="shared" si="178"/>
        <v>164856575</v>
      </c>
      <c r="AP139" s="33">
        <f t="shared" si="178"/>
        <v>1446908655</v>
      </c>
      <c r="AQ139" s="33">
        <f t="shared" si="178"/>
        <v>645126807</v>
      </c>
      <c r="AR139" s="33">
        <f t="shared" si="178"/>
        <v>486796640</v>
      </c>
      <c r="AS139" s="33">
        <f t="shared" si="178"/>
        <v>707504133</v>
      </c>
      <c r="AT139" s="33">
        <f t="shared" si="178"/>
        <v>0</v>
      </c>
      <c r="AU139" s="33">
        <f t="shared" si="178"/>
        <v>0</v>
      </c>
      <c r="AV139" s="33">
        <f t="shared" si="178"/>
        <v>2700000000</v>
      </c>
      <c r="AW139" s="33">
        <f t="shared" si="178"/>
        <v>13770298</v>
      </c>
      <c r="AX139" s="33">
        <f t="shared" si="178"/>
        <v>428291316</v>
      </c>
      <c r="AY139" s="14">
        <f t="shared" si="171"/>
        <v>0.39083857395595289</v>
      </c>
      <c r="AZ139" s="34">
        <f t="shared" ref="AZ139:BT139" si="179">SUM(AZ132:AZ138)</f>
        <v>7593338878</v>
      </c>
      <c r="BA139" s="34">
        <f t="shared" si="179"/>
        <v>0</v>
      </c>
      <c r="BB139" s="34">
        <f t="shared" si="179"/>
        <v>0</v>
      </c>
      <c r="BC139" s="34">
        <f t="shared" si="179"/>
        <v>4493654796</v>
      </c>
      <c r="BD139" s="34">
        <f t="shared" si="179"/>
        <v>151747327</v>
      </c>
      <c r="BE139" s="34">
        <f t="shared" si="179"/>
        <v>680658720</v>
      </c>
      <c r="BF139" s="34">
        <f t="shared" si="179"/>
        <v>100155955</v>
      </c>
      <c r="BG139" s="34">
        <f t="shared" si="179"/>
        <v>54387</v>
      </c>
      <c r="BH139" s="34">
        <f t="shared" si="179"/>
        <v>30665828</v>
      </c>
      <c r="BI139" s="34">
        <f t="shared" si="179"/>
        <v>1940856</v>
      </c>
      <c r="BJ139" s="34">
        <f t="shared" si="179"/>
        <v>3438802</v>
      </c>
      <c r="BK139" s="34">
        <f t="shared" si="179"/>
        <v>181084882</v>
      </c>
      <c r="BL139" s="34">
        <f t="shared" si="179"/>
        <v>97091345</v>
      </c>
      <c r="BM139" s="34">
        <f t="shared" si="179"/>
        <v>496902816</v>
      </c>
      <c r="BN139" s="34">
        <f t="shared" si="179"/>
        <v>0</v>
      </c>
      <c r="BO139" s="34">
        <f t="shared" si="179"/>
        <v>347329635</v>
      </c>
      <c r="BP139" s="34">
        <f t="shared" si="179"/>
        <v>0</v>
      </c>
      <c r="BQ139" s="34">
        <f t="shared" si="179"/>
        <v>11169156</v>
      </c>
      <c r="BR139" s="34">
        <f t="shared" si="179"/>
        <v>0</v>
      </c>
      <c r="BS139" s="34">
        <f t="shared" si="179"/>
        <v>190971538</v>
      </c>
      <c r="BT139" s="34">
        <f t="shared" si="179"/>
        <v>806472835</v>
      </c>
      <c r="BU139" s="25">
        <f t="shared" si="173"/>
        <v>0.3253093188511017</v>
      </c>
      <c r="BV139" s="21">
        <f t="shared" ref="BV139:CP139" si="180">SUM(BV132:BV138)</f>
        <v>6320215206</v>
      </c>
      <c r="BW139" s="21">
        <f t="shared" si="180"/>
        <v>0</v>
      </c>
      <c r="BX139" s="21">
        <f t="shared" si="180"/>
        <v>0</v>
      </c>
      <c r="BY139" s="21">
        <f t="shared" si="180"/>
        <v>2006729475</v>
      </c>
      <c r="BZ139" s="21">
        <f t="shared" si="180"/>
        <v>2900000</v>
      </c>
      <c r="CA139" s="21">
        <f t="shared" si="180"/>
        <v>978415165</v>
      </c>
      <c r="CB139" s="21">
        <f t="shared" si="180"/>
        <v>37717031</v>
      </c>
      <c r="CC139" s="21">
        <f t="shared" si="180"/>
        <v>0</v>
      </c>
      <c r="CD139" s="21">
        <f t="shared" si="180"/>
        <v>0</v>
      </c>
      <c r="CE139" s="21">
        <f t="shared" si="180"/>
        <v>0</v>
      </c>
      <c r="CF139" s="21">
        <f t="shared" si="180"/>
        <v>0</v>
      </c>
      <c r="CG139" s="21">
        <f t="shared" si="180"/>
        <v>94856575</v>
      </c>
      <c r="CH139" s="21">
        <f t="shared" si="180"/>
        <v>846386603</v>
      </c>
      <c r="CI139" s="21">
        <f t="shared" si="180"/>
        <v>510961437</v>
      </c>
      <c r="CJ139" s="21">
        <f t="shared" si="180"/>
        <v>360968829</v>
      </c>
      <c r="CK139" s="21">
        <f t="shared" si="180"/>
        <v>613633428</v>
      </c>
      <c r="CL139" s="21">
        <f t="shared" si="180"/>
        <v>0</v>
      </c>
      <c r="CM139" s="21">
        <f t="shared" si="180"/>
        <v>0</v>
      </c>
      <c r="CN139" s="21">
        <f t="shared" si="180"/>
        <v>452887249</v>
      </c>
      <c r="CO139" s="21">
        <f t="shared" si="180"/>
        <v>13770298</v>
      </c>
      <c r="CP139" s="21">
        <f t="shared" si="180"/>
        <v>400989116</v>
      </c>
      <c r="CQ139" s="22">
        <f t="shared" si="175"/>
        <v>0.6746906811488983</v>
      </c>
      <c r="CR139" s="33">
        <f t="shared" ref="CR139:DL139" ca="1" si="181">SUM(CR132:CR138)</f>
        <v>13108109898</v>
      </c>
      <c r="CS139" s="33">
        <f t="shared" si="181"/>
        <v>0</v>
      </c>
      <c r="CT139" s="33">
        <f t="shared" ca="1" si="181"/>
        <v>0</v>
      </c>
      <c r="CU139" s="33">
        <f t="shared" si="181"/>
        <v>6452106162</v>
      </c>
      <c r="CV139" s="33">
        <f t="shared" si="181"/>
        <v>168103327</v>
      </c>
      <c r="CW139" s="33">
        <f t="shared" si="181"/>
        <v>921321485</v>
      </c>
      <c r="CX139" s="33">
        <f t="shared" si="181"/>
        <v>100655955</v>
      </c>
      <c r="CY139" s="33">
        <f t="shared" si="181"/>
        <v>54387</v>
      </c>
      <c r="CZ139" s="33">
        <f t="shared" si="181"/>
        <v>30665828</v>
      </c>
      <c r="DA139" s="33">
        <f t="shared" si="181"/>
        <v>1940856</v>
      </c>
      <c r="DB139" s="33">
        <f t="shared" si="181"/>
        <v>3438802</v>
      </c>
      <c r="DC139" s="33">
        <f t="shared" si="181"/>
        <v>251084882</v>
      </c>
      <c r="DD139" s="33">
        <f t="shared" si="181"/>
        <v>697613397</v>
      </c>
      <c r="DE139" s="33">
        <f t="shared" si="181"/>
        <v>631068186</v>
      </c>
      <c r="DF139" s="33">
        <f t="shared" si="181"/>
        <v>125827811</v>
      </c>
      <c r="DG139" s="33">
        <f t="shared" si="181"/>
        <v>441200340</v>
      </c>
      <c r="DH139" s="33">
        <f t="shared" si="181"/>
        <v>0</v>
      </c>
      <c r="DI139" s="33">
        <f t="shared" si="181"/>
        <v>11169156</v>
      </c>
      <c r="DJ139" s="33">
        <f t="shared" si="181"/>
        <v>2247112751</v>
      </c>
      <c r="DK139" s="33">
        <f t="shared" si="181"/>
        <v>190971538</v>
      </c>
      <c r="DL139" s="33">
        <f t="shared" si="181"/>
        <v>833775035</v>
      </c>
    </row>
    <row r="140" spans="3:116" x14ac:dyDescent="0.25">
      <c r="C140" s="32"/>
      <c r="D140" s="31" t="s">
        <v>1</v>
      </c>
      <c r="E140" s="30">
        <v>301</v>
      </c>
      <c r="F140" s="28"/>
      <c r="G140" s="24">
        <f>SUMIF($E$4:$E$127,"301",$G$4:$G$127)</f>
        <v>2518000000</v>
      </c>
      <c r="H140" s="24">
        <f>SUMIF($E$4:$E$127,"301",$H$4:$H$127)</f>
        <v>0</v>
      </c>
      <c r="I140" s="29">
        <f>SUMIF($E$4:$E$127,"301",$I$4:$I$127)</f>
        <v>200000000</v>
      </c>
      <c r="J140" s="29">
        <f>SUMIF($E$4:$E$127,"301",$J$4:$J$127)</f>
        <v>268168096</v>
      </c>
      <c r="K140" s="24">
        <f>SUMIF($E$4:$E$127,"301",$K$4:$K$127)</f>
        <v>0</v>
      </c>
      <c r="L140" s="28">
        <f>SUMIF($E$4:$E$127,"301",$L$4:$L$127)</f>
        <v>701280247</v>
      </c>
      <c r="M140" s="28">
        <f>SUMIF($E$4:$E$127,"301",$M$4:$M$127)</f>
        <v>0</v>
      </c>
      <c r="N140" s="28">
        <f>SUMIF($E$4:$E$127,"301",$N$4:$N$127)</f>
        <v>0</v>
      </c>
      <c r="O140" s="28">
        <f>SUMIF($E$4:$E$127,"301",$O$4:$O$127)</f>
        <v>0</v>
      </c>
      <c r="P140" s="28">
        <f>SUMIF($E$4:$E$127,"301",$P$4:$P$127)</f>
        <v>0</v>
      </c>
      <c r="Q140" s="28">
        <f>SUMIF($E$4:$E$127,"301",$Q$4:$Q$127)</f>
        <v>0</v>
      </c>
      <c r="R140" s="28">
        <f>SUMIF($E$4:$E$127,"301",$R$4:$R$127)</f>
        <v>0</v>
      </c>
      <c r="S140" s="28">
        <f>SUMIF($E$4:$E$127,"301",$S$4:$S$127)</f>
        <v>0</v>
      </c>
      <c r="T140" s="28">
        <f>SUMIF($E$4:$E$127,"301",$T$4:$T$127)</f>
        <v>0</v>
      </c>
      <c r="U140" s="28">
        <f>SUMIF($E$4:$E$127,"301",$U$4:$U$127)</f>
        <v>0</v>
      </c>
      <c r="V140" s="28">
        <f>SUMIF($E$4:$E$127,"301",$V$4:$V$127)</f>
        <v>50000000</v>
      </c>
      <c r="W140" s="28">
        <f>SUMIF($E$4:$E$119,"301",$W$4:$W$119)</f>
        <v>1262551657</v>
      </c>
      <c r="X140" s="28"/>
      <c r="Y140" s="28">
        <f>SUMIF($E$4:$E$119,"301",$Y$4:$Y$119)</f>
        <v>0</v>
      </c>
      <c r="Z140" s="28">
        <f>SUMIF($E$4:$E$127,"301",$Z$4:$Z$127)</f>
        <v>0</v>
      </c>
      <c r="AA140" s="28">
        <f>SUMIF($E$4:$E$127,"301",$AA$4:$AA$127)</f>
        <v>36000000</v>
      </c>
      <c r="AC140" s="27">
        <f t="shared" si="169"/>
        <v>0.78472343407466238</v>
      </c>
      <c r="AD140" s="21">
        <f>SUM(AF140:AX140)</f>
        <v>1975933607</v>
      </c>
      <c r="AE140" s="24">
        <f>SUMIF($E$4:$E$127,"301",$AE$4:$AE$127)</f>
        <v>0</v>
      </c>
      <c r="AF140" s="24">
        <f>SUMIF($E$4:$E$127,"301",$AF$4:$AF$127)</f>
        <v>200000000</v>
      </c>
      <c r="AG140" s="24">
        <f>SUMIF($E$4:$E$127,"301",$AG$4:$AG$127)</f>
        <v>268168096</v>
      </c>
      <c r="AH140" s="24">
        <f>SUMIF($E$4:$E$127,"301",$AH$4:$AH$127)</f>
        <v>0</v>
      </c>
      <c r="AI140" s="24">
        <f>SUMIF($E$4:$E$127,"301",$AI$4:$AI$127)</f>
        <v>701280247</v>
      </c>
      <c r="AJ140" s="24">
        <f>SUMIF($E$4:$E$127,"301",$AJ$4:$AJ$127)</f>
        <v>0</v>
      </c>
      <c r="AK140" s="24">
        <f>SUMIF($E$4:$E$127,"301",$AK$4:$AK$127)</f>
        <v>0</v>
      </c>
      <c r="AL140" s="24">
        <f>SUMIF($E$4:$E$127,"301",$AL$4:$AL$127)</f>
        <v>0</v>
      </c>
      <c r="AM140" s="24">
        <f>SUMIF($E$4:$E$127,"301",$AM$4:$AM$127)</f>
        <v>0</v>
      </c>
      <c r="AN140" s="24">
        <f>SUMIF($E$4:$E$127,"301",$AN$4:$AN$127)</f>
        <v>0</v>
      </c>
      <c r="AO140" s="24">
        <f>SUMIF($E$4:$E$127,"301",$AO$4:$AO$127)</f>
        <v>0</v>
      </c>
      <c r="AP140" s="24">
        <f>SUMIF($E$4:$E$127,"301",$AP$4:$AP$127)</f>
        <v>0</v>
      </c>
      <c r="AQ140" s="24">
        <f>SUMIF($E$4:$E$127,"301",$AQ$4:$AQ$127)</f>
        <v>0</v>
      </c>
      <c r="AR140" s="24">
        <f>SUMIF($E$4:$E$127,"301",$AR$4:$AR$127)</f>
        <v>0</v>
      </c>
      <c r="AS140" s="24">
        <f>SUMIF($E$4:$E$127,"301",$AS$4:$AS$127)</f>
        <v>30058973</v>
      </c>
      <c r="AT140" s="24">
        <f>SUMIF($E$4:$E$127,"301",$AT$4:$AT$127)</f>
        <v>763881429</v>
      </c>
      <c r="AU140" s="24">
        <f>SUMIF($E$4:$E$127,"301",$AU$4:$AU$127)</f>
        <v>0</v>
      </c>
      <c r="AV140" s="24">
        <f>SUMIF($E$4:$E$127,"301",$AV$4:$AV$127)</f>
        <v>0</v>
      </c>
      <c r="AW140" s="24">
        <f>SUMIF($E$4:$E$127,"301",$AW$4:$AW$127)</f>
        <v>0</v>
      </c>
      <c r="AX140" s="24">
        <f>SUMIF($E$4:$E$127,"301",$AX$4:$AX$127)</f>
        <v>12544862</v>
      </c>
      <c r="AY140" s="14">
        <f t="shared" si="171"/>
        <v>0.21527656592533762</v>
      </c>
      <c r="AZ140" s="21">
        <f>SUM(BA140:BT140)</f>
        <v>542066393</v>
      </c>
      <c r="BA140" s="20">
        <f>SUMIF($E$4:$E$127,"301",$BA$4:$BA$127)</f>
        <v>0</v>
      </c>
      <c r="BB140" s="20">
        <f>SUMIF($E$4:$E$127,"301",$BB$4:$BB$127)</f>
        <v>0</v>
      </c>
      <c r="BC140" s="20">
        <f>SUMIF($E$4:$E$127,"301",$BC$4:$BC$127)</f>
        <v>0</v>
      </c>
      <c r="BD140" s="20">
        <f>SUMIF($E$4:$E$127,"301",$BD$4:$BD$127)</f>
        <v>0</v>
      </c>
      <c r="BE140" s="20">
        <f>SUMIF($E$4:$E$127,"301",$BE$4:$BE$127)</f>
        <v>0</v>
      </c>
      <c r="BF140" s="20">
        <f>SUMIF($E$4:$E$127,"301",$BF$4:$BF$127)</f>
        <v>0</v>
      </c>
      <c r="BG140" s="20">
        <f>SUMIF($E$4:$E$127,"301",$BG$4:$BG$127)</f>
        <v>0</v>
      </c>
      <c r="BH140" s="20">
        <f>SUMIF($E$4:$E$127,"301",$BH$4:$BH$127)</f>
        <v>0</v>
      </c>
      <c r="BI140" s="20">
        <f>SUMIF($E$4:$E$127,"301",$BI$4:$BI$127)</f>
        <v>0</v>
      </c>
      <c r="BJ140" s="20">
        <f>SUMIF($E$4:$E$127,"301",$BJ$4:$BJ$127)</f>
        <v>0</v>
      </c>
      <c r="BK140" s="20">
        <f>SUMIF($E$4:$E$127,"301",$BK$4:$BK$127)</f>
        <v>0</v>
      </c>
      <c r="BL140" s="20">
        <f>SUMIF($E$4:$E$127,"301",$BL$4:$BL$127)</f>
        <v>0</v>
      </c>
      <c r="BM140" s="20">
        <f>SUMIF($E$4:$E$127,"301",$BM$4:$BM$127)</f>
        <v>0</v>
      </c>
      <c r="BN140" s="20">
        <f>SUMIF($E$4:$E$127,"301",$BN$4:$BN$127)</f>
        <v>0</v>
      </c>
      <c r="BO140" s="20">
        <f>SUMIF($E$4:$E$127,"301",$BO$4:$BO$127)</f>
        <v>19941027</v>
      </c>
      <c r="BP140" s="20">
        <f>SUMIF($E$4:$E$127,"301",$BP$4:$BP$127)</f>
        <v>498670228</v>
      </c>
      <c r="BQ140" s="20"/>
      <c r="BR140" s="20">
        <f>SUMIF($E$4:$E$127,"301",$BR$4:$BR$127)</f>
        <v>0</v>
      </c>
      <c r="BS140" s="20"/>
      <c r="BT140" s="26">
        <f>SUMIF($E$4:$E$127,"301",$BT$4:$BT$127)</f>
        <v>23455138</v>
      </c>
      <c r="BU140" s="25">
        <f t="shared" si="173"/>
        <v>0.7407693081810961</v>
      </c>
      <c r="BV140" s="21">
        <f>SUM(BX140:CP140)</f>
        <v>1865257118</v>
      </c>
      <c r="BW140" s="24">
        <f>SUMIF($E$4:$E$127,"111",$BW$4:$BW$127)</f>
        <v>0</v>
      </c>
      <c r="BX140" s="24">
        <f>SUMIF($E$4:$E$127,"301",$BX$4:$BX$127)</f>
        <v>192408143</v>
      </c>
      <c r="BY140" s="24">
        <f>SUMIF($E$4:$E$127,"301",$BY$4:$BY$127)</f>
        <v>268168096</v>
      </c>
      <c r="BZ140" s="24">
        <f>SUMIF($E$4:$E$127,"301",$BZ$4:$BZ$127)</f>
        <v>0</v>
      </c>
      <c r="CA140" s="24">
        <f>SUMIF($E$4:$E$127,"301",$CA$4:$CA$127)</f>
        <v>701280247</v>
      </c>
      <c r="CB140" s="24">
        <f>SUMIF($E$4:$E$127,"301",$CB$4:$CB$127)</f>
        <v>0</v>
      </c>
      <c r="CC140" s="24">
        <f>SUMIF($E$4:$E$127,"301",$CC$4:$CC$127)</f>
        <v>0</v>
      </c>
      <c r="CD140" s="24">
        <f>SUMIF($E$4:$E$127,"301",$CD$4:$CD$127)</f>
        <v>0</v>
      </c>
      <c r="CE140" s="24">
        <f>SUMIF($E$4:$E$127,"301",$CE$4:$CE$127)</f>
        <v>0</v>
      </c>
      <c r="CF140" s="24">
        <f>SUMIF($E$4:$E$127,"301",$CF$4:$CF$127)</f>
        <v>0</v>
      </c>
      <c r="CG140" s="24">
        <f>SUMIF($E$4:$E$127,"301",$CG$4:$CG$127)</f>
        <v>0</v>
      </c>
      <c r="CH140" s="24">
        <f>SUMIF($E$4:$E$127,"301",$CH$4:$CH$127)</f>
        <v>0</v>
      </c>
      <c r="CI140" s="24">
        <f>SUMIF($E$4:$E$127,"301",$CI$4:$CI$127)</f>
        <v>0</v>
      </c>
      <c r="CJ140" s="24">
        <f>SUMIF($E$4:$E$127,"301",$CJ$4:$CJ$127)</f>
        <v>0</v>
      </c>
      <c r="CK140" s="24">
        <f>SUMIF($E$4:$E$127,"301",$CK$4:$CK$127)</f>
        <v>30058973</v>
      </c>
      <c r="CL140" s="24">
        <f>SUMIF($E$4:$E$127,"301",$CL$4:$CL$127)</f>
        <v>661802797</v>
      </c>
      <c r="CM140" s="24">
        <f>SUMIF($E$4:$E$127,"301",$CM$4:$CM$127)</f>
        <v>0</v>
      </c>
      <c r="CN140" s="24">
        <f>SUMIF($E$4:$E$127,"301",$CN$4:$CN$127)</f>
        <v>0</v>
      </c>
      <c r="CO140" s="24">
        <f>SUMIF($E$4:$E$127,"301",$CO$4:$CO$127)</f>
        <v>0</v>
      </c>
      <c r="CP140" s="23">
        <f>SUMIF($E$4:$E$127,"301",$CP$4:$CP$127)</f>
        <v>11538862</v>
      </c>
      <c r="CQ140" s="22">
        <f t="shared" si="175"/>
        <v>0.2592306918189039</v>
      </c>
      <c r="CR140" s="21">
        <f>SUM(CS140:DL140)</f>
        <v>652742882</v>
      </c>
      <c r="CS140" s="20">
        <f>SUMIF($E$4:$E$127,"301",$CS$4:$CS$127)</f>
        <v>0</v>
      </c>
      <c r="CT140" s="20">
        <f>SUMIF($E$4:$E$127,"301",$CT$4:$CT$127)</f>
        <v>7591857</v>
      </c>
      <c r="CU140" s="20">
        <f>SUMIF($E$4:$E$127,"301",$CU$4:$CU$127)</f>
        <v>0</v>
      </c>
      <c r="CV140" s="20">
        <f>SUMIF($E$4:$E$127,"301",$CV$4:$CV$127)</f>
        <v>0</v>
      </c>
      <c r="CW140" s="20">
        <f>SUMIF($E$4:$E$127,"301",$CW$4:$CW$127)</f>
        <v>0</v>
      </c>
      <c r="CX140" s="20">
        <f>SUMIF($E$4:$E$127,"301",$CX$4:$CX$127)</f>
        <v>0</v>
      </c>
      <c r="CY140" s="20">
        <f>SUMIF($E$4:$E$127,"301",$CY$4:$CY$127)</f>
        <v>0</v>
      </c>
      <c r="CZ140" s="19">
        <f>SUMIF($E$4:$E$127,"301",$CZ$4:$CZ$127)</f>
        <v>0</v>
      </c>
      <c r="DA140" s="19">
        <f>SUMIF($E$4:$E$127,"301",$DA$4:$DA$127)</f>
        <v>0</v>
      </c>
      <c r="DB140" s="19">
        <f>SUMIF($E$4:$E$127,"301",$DB$4:$DB$127)</f>
        <v>0</v>
      </c>
      <c r="DC140" s="19">
        <f>SUMIF($E$4:$E$127,"301",$DC$4:$DC$127)</f>
        <v>0</v>
      </c>
      <c r="DD140" s="19">
        <f>SUMIF($E$4:$E$127,"301",$DD$4:$DD$127)</f>
        <v>0</v>
      </c>
      <c r="DE140" s="19">
        <f>SUMIF($E$4:$E$127,"301",$DE$4:$DE$127)</f>
        <v>0</v>
      </c>
      <c r="DF140" s="19">
        <f>SUMIF($E$4:$E$127,"301",$DF$4:$DF$127)</f>
        <v>0</v>
      </c>
      <c r="DG140" s="19">
        <f>SUMIF($E$4:$E$127,"301",$DG$4:$DG$127)</f>
        <v>19941027</v>
      </c>
      <c r="DH140" s="19">
        <f>SUMIF($E$4:$E$127,"301",$DH$4:$DH$127)</f>
        <v>600748860</v>
      </c>
      <c r="DI140" s="19">
        <f>SUMIF($E$4:$E$127,"301",$DI$4:$DI$127)</f>
        <v>0</v>
      </c>
      <c r="DJ140" s="19">
        <f>SUMIF($E$4:$E$127,"301",$DJ$4:$DJ$127)</f>
        <v>0</v>
      </c>
      <c r="DK140" s="19">
        <f>SUMIF($E$4:$E$127,"301",$DK$4:$DK$127)</f>
        <v>0</v>
      </c>
      <c r="DL140" s="19">
        <f>SUMIF($E$4:$E$127,"301",$DL$4:$DL$127)</f>
        <v>24461138</v>
      </c>
    </row>
    <row r="141" spans="3:116" ht="15.75" thickBot="1" x14ac:dyDescent="0.3">
      <c r="C141" s="209" t="s">
        <v>0</v>
      </c>
      <c r="D141" s="210"/>
      <c r="E141" s="18"/>
      <c r="F141" s="17"/>
      <c r="G141" s="7">
        <f t="shared" ref="G141:AB141" si="182">SUM(G139:G140)</f>
        <v>21946325104</v>
      </c>
      <c r="H141" s="7">
        <f t="shared" si="182"/>
        <v>0</v>
      </c>
      <c r="I141" s="7">
        <f t="shared" si="182"/>
        <v>200000000</v>
      </c>
      <c r="J141" s="7">
        <f t="shared" si="182"/>
        <v>8727003733</v>
      </c>
      <c r="K141" s="7">
        <f t="shared" si="182"/>
        <v>171003327</v>
      </c>
      <c r="L141" s="7">
        <f t="shared" si="182"/>
        <v>2601016897</v>
      </c>
      <c r="M141" s="7">
        <f t="shared" si="182"/>
        <v>138372986</v>
      </c>
      <c r="N141" s="7">
        <f t="shared" si="182"/>
        <v>54387</v>
      </c>
      <c r="O141" s="7">
        <f t="shared" si="182"/>
        <v>30665828</v>
      </c>
      <c r="P141" s="7">
        <f t="shared" si="182"/>
        <v>1940856</v>
      </c>
      <c r="Q141" s="7">
        <f t="shared" si="182"/>
        <v>3438802</v>
      </c>
      <c r="R141" s="7">
        <f t="shared" si="182"/>
        <v>345941457</v>
      </c>
      <c r="S141" s="7">
        <f t="shared" si="182"/>
        <v>1544000000</v>
      </c>
      <c r="T141" s="7">
        <f t="shared" si="182"/>
        <v>1142029623</v>
      </c>
      <c r="U141" s="16">
        <f t="shared" si="182"/>
        <v>486796640</v>
      </c>
      <c r="V141" s="7">
        <f t="shared" si="182"/>
        <v>1104833768</v>
      </c>
      <c r="W141" s="7">
        <f t="shared" si="182"/>
        <v>1262551657</v>
      </c>
      <c r="X141" s="7">
        <f t="shared" si="182"/>
        <v>11169156</v>
      </c>
      <c r="Y141" s="7">
        <f t="shared" si="182"/>
        <v>2700000000</v>
      </c>
      <c r="Z141" s="7">
        <f t="shared" si="182"/>
        <v>204741836</v>
      </c>
      <c r="AA141" s="7">
        <f t="shared" si="182"/>
        <v>1270764151</v>
      </c>
      <c r="AB141" s="7">
        <f t="shared" si="182"/>
        <v>0</v>
      </c>
      <c r="AC141" s="15">
        <f t="shared" si="169"/>
        <v>0.62930444015352627</v>
      </c>
      <c r="AD141" s="13">
        <f t="shared" ref="AD141:AX141" si="183">AD139+AD140</f>
        <v>13810919833</v>
      </c>
      <c r="AE141" s="13">
        <f t="shared" si="183"/>
        <v>0</v>
      </c>
      <c r="AF141" s="13">
        <f t="shared" si="183"/>
        <v>200000000</v>
      </c>
      <c r="AG141" s="13">
        <f t="shared" si="183"/>
        <v>4233348937</v>
      </c>
      <c r="AH141" s="13">
        <f t="shared" si="183"/>
        <v>19256000</v>
      </c>
      <c r="AI141" s="13">
        <f t="shared" si="183"/>
        <v>1920358177</v>
      </c>
      <c r="AJ141" s="13">
        <f t="shared" si="183"/>
        <v>38217031</v>
      </c>
      <c r="AK141" s="13">
        <f t="shared" si="183"/>
        <v>0</v>
      </c>
      <c r="AL141" s="13">
        <f t="shared" si="183"/>
        <v>0</v>
      </c>
      <c r="AM141" s="13">
        <f t="shared" si="183"/>
        <v>0</v>
      </c>
      <c r="AN141" s="13">
        <f t="shared" si="183"/>
        <v>0</v>
      </c>
      <c r="AO141" s="13">
        <f t="shared" si="183"/>
        <v>164856575</v>
      </c>
      <c r="AP141" s="13">
        <f t="shared" si="183"/>
        <v>1446908655</v>
      </c>
      <c r="AQ141" s="13">
        <f t="shared" si="183"/>
        <v>645126807</v>
      </c>
      <c r="AR141" s="13">
        <f t="shared" si="183"/>
        <v>486796640</v>
      </c>
      <c r="AS141" s="13">
        <f t="shared" si="183"/>
        <v>737563106</v>
      </c>
      <c r="AT141" s="13">
        <f t="shared" si="183"/>
        <v>763881429</v>
      </c>
      <c r="AU141" s="13">
        <f t="shared" si="183"/>
        <v>0</v>
      </c>
      <c r="AV141" s="13">
        <f t="shared" si="183"/>
        <v>2700000000</v>
      </c>
      <c r="AW141" s="13">
        <f t="shared" si="183"/>
        <v>13770298</v>
      </c>
      <c r="AX141" s="13">
        <f t="shared" si="183"/>
        <v>440836178</v>
      </c>
      <c r="AY141" s="167">
        <f t="shared" si="171"/>
        <v>0.37069555984647373</v>
      </c>
      <c r="AZ141" s="13">
        <f>AZ139+AZ140</f>
        <v>8135405271</v>
      </c>
      <c r="BA141" s="13">
        <f>BA139+BA140</f>
        <v>0</v>
      </c>
      <c r="BB141" s="13">
        <f>BB139+BB140</f>
        <v>0</v>
      </c>
      <c r="BC141" s="10">
        <f t="shared" ref="BC141:BT141" si="184">+BC139+BC140</f>
        <v>4493654796</v>
      </c>
      <c r="BD141" s="10">
        <f t="shared" si="184"/>
        <v>151747327</v>
      </c>
      <c r="BE141" s="10">
        <f t="shared" si="184"/>
        <v>680658720</v>
      </c>
      <c r="BF141" s="10">
        <f t="shared" si="184"/>
        <v>100155955</v>
      </c>
      <c r="BG141" s="10">
        <f t="shared" si="184"/>
        <v>54387</v>
      </c>
      <c r="BH141" s="10">
        <f t="shared" si="184"/>
        <v>30665828</v>
      </c>
      <c r="BI141" s="10">
        <f t="shared" si="184"/>
        <v>1940856</v>
      </c>
      <c r="BJ141" s="10">
        <f t="shared" si="184"/>
        <v>3438802</v>
      </c>
      <c r="BK141" s="10">
        <f t="shared" si="184"/>
        <v>181084882</v>
      </c>
      <c r="BL141" s="10">
        <f t="shared" si="184"/>
        <v>97091345</v>
      </c>
      <c r="BM141" s="10">
        <f t="shared" si="184"/>
        <v>496902816</v>
      </c>
      <c r="BN141" s="10">
        <f t="shared" si="184"/>
        <v>0</v>
      </c>
      <c r="BO141" s="10">
        <f t="shared" si="184"/>
        <v>367270662</v>
      </c>
      <c r="BP141" s="10">
        <f t="shared" si="184"/>
        <v>498670228</v>
      </c>
      <c r="BQ141" s="10">
        <f t="shared" si="184"/>
        <v>11169156</v>
      </c>
      <c r="BR141" s="10">
        <f t="shared" si="184"/>
        <v>0</v>
      </c>
      <c r="BS141" s="10">
        <f t="shared" si="184"/>
        <v>190971538</v>
      </c>
      <c r="BT141" s="10">
        <f t="shared" si="184"/>
        <v>829927973</v>
      </c>
      <c r="BU141" s="12">
        <f t="shared" si="173"/>
        <v>0.37297690092579977</v>
      </c>
      <c r="BV141" s="11">
        <f>+BV139+BV140</f>
        <v>8185472324</v>
      </c>
      <c r="BW141" s="10">
        <f>+BW139+BW140</f>
        <v>0</v>
      </c>
      <c r="BX141" s="10">
        <f>+BX139+BX140</f>
        <v>192408143</v>
      </c>
      <c r="BY141" s="10">
        <f>+BY139+BY140</f>
        <v>2274897571</v>
      </c>
      <c r="BZ141" s="10">
        <f>+BZ139+BZ140</f>
        <v>2900000</v>
      </c>
      <c r="CA141" s="7">
        <f t="shared" ref="CA141:CP141" si="185">SUM(CA139:CA140)</f>
        <v>1679695412</v>
      </c>
      <c r="CB141" s="7">
        <f t="shared" si="185"/>
        <v>37717031</v>
      </c>
      <c r="CC141" s="7">
        <f t="shared" si="185"/>
        <v>0</v>
      </c>
      <c r="CD141" s="7">
        <f t="shared" si="185"/>
        <v>0</v>
      </c>
      <c r="CE141" s="7">
        <f t="shared" si="185"/>
        <v>0</v>
      </c>
      <c r="CF141" s="7">
        <f t="shared" si="185"/>
        <v>0</v>
      </c>
      <c r="CG141" s="7">
        <f t="shared" si="185"/>
        <v>94856575</v>
      </c>
      <c r="CH141" s="7">
        <f t="shared" si="185"/>
        <v>846386603</v>
      </c>
      <c r="CI141" s="7">
        <f t="shared" si="185"/>
        <v>510961437</v>
      </c>
      <c r="CJ141" s="7">
        <f t="shared" si="185"/>
        <v>360968829</v>
      </c>
      <c r="CK141" s="7">
        <f t="shared" si="185"/>
        <v>643692401</v>
      </c>
      <c r="CL141" s="7">
        <f t="shared" si="185"/>
        <v>661802797</v>
      </c>
      <c r="CM141" s="7">
        <f t="shared" si="185"/>
        <v>0</v>
      </c>
      <c r="CN141" s="7">
        <f t="shared" si="185"/>
        <v>452887249</v>
      </c>
      <c r="CO141" s="7">
        <f t="shared" si="185"/>
        <v>13770298</v>
      </c>
      <c r="CP141" s="8">
        <f t="shared" si="185"/>
        <v>412527978</v>
      </c>
      <c r="CQ141" s="9">
        <f t="shared" si="175"/>
        <v>0.62702309907420029</v>
      </c>
      <c r="CR141" s="7">
        <f t="shared" ref="CR141:DL141" ca="1" si="186">SUM(CR139:CR140)</f>
        <v>13760852780</v>
      </c>
      <c r="CS141" s="8">
        <f t="shared" si="186"/>
        <v>0</v>
      </c>
      <c r="CT141" s="8">
        <f t="shared" ca="1" si="186"/>
        <v>7591857</v>
      </c>
      <c r="CU141" s="8">
        <f t="shared" si="186"/>
        <v>6452106162</v>
      </c>
      <c r="CV141" s="8">
        <f t="shared" si="186"/>
        <v>168103327</v>
      </c>
      <c r="CW141" s="7">
        <f t="shared" si="186"/>
        <v>921321485</v>
      </c>
      <c r="CX141" s="7">
        <f t="shared" si="186"/>
        <v>100655955</v>
      </c>
      <c r="CY141" s="7">
        <f t="shared" si="186"/>
        <v>54387</v>
      </c>
      <c r="CZ141" s="6">
        <f t="shared" si="186"/>
        <v>30665828</v>
      </c>
      <c r="DA141" s="6">
        <f t="shared" si="186"/>
        <v>1940856</v>
      </c>
      <c r="DB141" s="6">
        <f t="shared" si="186"/>
        <v>3438802</v>
      </c>
      <c r="DC141" s="6">
        <f t="shared" si="186"/>
        <v>251084882</v>
      </c>
      <c r="DD141" s="6">
        <f t="shared" si="186"/>
        <v>697613397</v>
      </c>
      <c r="DE141" s="6">
        <f t="shared" si="186"/>
        <v>631068186</v>
      </c>
      <c r="DF141" s="6">
        <f t="shared" si="186"/>
        <v>125827811</v>
      </c>
      <c r="DG141" s="6">
        <f t="shared" si="186"/>
        <v>461141367</v>
      </c>
      <c r="DH141" s="6">
        <f t="shared" si="186"/>
        <v>600748860</v>
      </c>
      <c r="DI141" s="6">
        <f t="shared" si="186"/>
        <v>11169156</v>
      </c>
      <c r="DJ141" s="6">
        <f t="shared" si="186"/>
        <v>2247112751</v>
      </c>
      <c r="DK141" s="6">
        <f t="shared" si="186"/>
        <v>190971538</v>
      </c>
      <c r="DL141" s="6">
        <f t="shared" si="186"/>
        <v>858236173</v>
      </c>
    </row>
    <row r="142" spans="3:116" ht="15.75" thickTop="1" x14ac:dyDescent="0.25">
      <c r="G142" s="1">
        <f>+G130-G141</f>
        <v>0</v>
      </c>
      <c r="H142" s="1"/>
      <c r="I142" s="1">
        <f t="shared" ref="I142:W142" si="187">+I130-I141</f>
        <v>0</v>
      </c>
      <c r="J142" s="1">
        <f t="shared" si="187"/>
        <v>0</v>
      </c>
      <c r="K142" s="1">
        <f t="shared" si="187"/>
        <v>0</v>
      </c>
      <c r="L142" s="1">
        <f t="shared" si="187"/>
        <v>0</v>
      </c>
      <c r="M142" s="1">
        <f t="shared" si="187"/>
        <v>0</v>
      </c>
      <c r="N142" s="1">
        <f t="shared" si="187"/>
        <v>0</v>
      </c>
      <c r="O142" s="1">
        <f t="shared" si="187"/>
        <v>0</v>
      </c>
      <c r="P142" s="1">
        <f t="shared" si="187"/>
        <v>0</v>
      </c>
      <c r="Q142" s="1">
        <f t="shared" si="187"/>
        <v>0</v>
      </c>
      <c r="R142" s="1">
        <f t="shared" si="187"/>
        <v>0</v>
      </c>
      <c r="S142" s="1">
        <f t="shared" si="187"/>
        <v>0</v>
      </c>
      <c r="T142" s="1">
        <f t="shared" si="187"/>
        <v>0</v>
      </c>
      <c r="U142" s="1">
        <f t="shared" si="187"/>
        <v>0</v>
      </c>
      <c r="V142" s="1">
        <f t="shared" si="187"/>
        <v>0</v>
      </c>
      <c r="W142" s="1">
        <f t="shared" si="187"/>
        <v>0</v>
      </c>
      <c r="X142" s="1"/>
      <c r="Y142" s="1">
        <f>+Y130-Y141</f>
        <v>0</v>
      </c>
      <c r="Z142" s="1">
        <f>+Z130-Z141</f>
        <v>0</v>
      </c>
      <c r="AA142" s="1">
        <f>+AA130-AA141</f>
        <v>0</v>
      </c>
      <c r="AD142" s="1">
        <f t="shared" ref="AD142:AT142" si="188">+AD130-AD141</f>
        <v>0</v>
      </c>
      <c r="AE142" s="1">
        <f t="shared" si="188"/>
        <v>0</v>
      </c>
      <c r="AF142" s="1">
        <f t="shared" si="188"/>
        <v>0</v>
      </c>
      <c r="AG142" s="1">
        <f t="shared" si="188"/>
        <v>0</v>
      </c>
      <c r="AH142" s="1">
        <f t="shared" si="188"/>
        <v>0</v>
      </c>
      <c r="AI142" s="1">
        <f t="shared" si="188"/>
        <v>0</v>
      </c>
      <c r="AJ142" s="1">
        <f t="shared" si="188"/>
        <v>0</v>
      </c>
      <c r="AK142" s="1">
        <f t="shared" si="188"/>
        <v>0</v>
      </c>
      <c r="AL142" s="1">
        <f t="shared" si="188"/>
        <v>0</v>
      </c>
      <c r="AM142" s="1">
        <f t="shared" si="188"/>
        <v>0</v>
      </c>
      <c r="AN142" s="1">
        <f t="shared" si="188"/>
        <v>0</v>
      </c>
      <c r="AO142" s="1">
        <f t="shared" si="188"/>
        <v>0</v>
      </c>
      <c r="AP142" s="1">
        <f t="shared" si="188"/>
        <v>0</v>
      </c>
      <c r="AQ142" s="1">
        <f t="shared" si="188"/>
        <v>0</v>
      </c>
      <c r="AR142" s="1">
        <f t="shared" si="188"/>
        <v>0</v>
      </c>
      <c r="AS142" s="1">
        <f t="shared" si="188"/>
        <v>0</v>
      </c>
      <c r="AT142" s="1">
        <f t="shared" si="188"/>
        <v>0</v>
      </c>
      <c r="AU142" s="1"/>
      <c r="AV142" s="1">
        <f>+AV130-AV141</f>
        <v>0</v>
      </c>
      <c r="AW142" s="1">
        <f>+AW130-AW141</f>
        <v>0</v>
      </c>
      <c r="AX142" s="1">
        <f>+AX130-AX141</f>
        <v>0</v>
      </c>
      <c r="AZ142" s="1">
        <f>+AZ130-AZ141</f>
        <v>0</v>
      </c>
      <c r="BA142" s="1"/>
      <c r="BB142" s="1">
        <f t="shared" ref="BB142:BP142" si="189">+BB130-BB141</f>
        <v>0</v>
      </c>
      <c r="BC142" s="1">
        <f t="shared" si="189"/>
        <v>0</v>
      </c>
      <c r="BD142" s="1">
        <f t="shared" si="189"/>
        <v>0</v>
      </c>
      <c r="BE142" s="1">
        <f t="shared" si="189"/>
        <v>0</v>
      </c>
      <c r="BF142" s="1">
        <f t="shared" si="189"/>
        <v>0</v>
      </c>
      <c r="BG142" s="1">
        <f t="shared" si="189"/>
        <v>0</v>
      </c>
      <c r="BH142" s="1">
        <f t="shared" si="189"/>
        <v>0</v>
      </c>
      <c r="BI142" s="1">
        <f t="shared" si="189"/>
        <v>0</v>
      </c>
      <c r="BJ142" s="1">
        <f t="shared" si="189"/>
        <v>0</v>
      </c>
      <c r="BK142" s="1">
        <f t="shared" si="189"/>
        <v>0</v>
      </c>
      <c r="BL142" s="1">
        <f t="shared" si="189"/>
        <v>0</v>
      </c>
      <c r="BM142" s="1">
        <f t="shared" si="189"/>
        <v>0</v>
      </c>
      <c r="BN142" s="1">
        <f t="shared" si="189"/>
        <v>0</v>
      </c>
      <c r="BO142" s="1">
        <f t="shared" si="189"/>
        <v>0</v>
      </c>
      <c r="BP142" s="1">
        <f t="shared" si="189"/>
        <v>0</v>
      </c>
      <c r="BQ142" s="1"/>
      <c r="BR142" s="1">
        <f>+BR130-BR141</f>
        <v>0</v>
      </c>
      <c r="BS142" s="1">
        <f>+BS130-BS141</f>
        <v>0</v>
      </c>
      <c r="BT142" s="1">
        <f>+BT130-BT141</f>
        <v>0</v>
      </c>
      <c r="BV142" s="1">
        <f>+BV130-BV141</f>
        <v>0</v>
      </c>
      <c r="BW142" s="1"/>
      <c r="BX142" s="1">
        <f t="shared" ref="BX142:CP142" si="190">+BX130-BX141</f>
        <v>0</v>
      </c>
      <c r="BY142" s="1">
        <f t="shared" si="190"/>
        <v>0</v>
      </c>
      <c r="BZ142" s="1">
        <f t="shared" si="190"/>
        <v>0</v>
      </c>
      <c r="CA142" s="1">
        <f t="shared" si="190"/>
        <v>0</v>
      </c>
      <c r="CB142" s="1">
        <f t="shared" si="190"/>
        <v>0</v>
      </c>
      <c r="CC142" s="1">
        <f t="shared" si="190"/>
        <v>0</v>
      </c>
      <c r="CD142" s="1">
        <f t="shared" si="190"/>
        <v>0</v>
      </c>
      <c r="CE142" s="1">
        <f t="shared" si="190"/>
        <v>0</v>
      </c>
      <c r="CF142" s="1">
        <f t="shared" si="190"/>
        <v>0</v>
      </c>
      <c r="CG142" s="1">
        <f t="shared" si="190"/>
        <v>0</v>
      </c>
      <c r="CH142" s="1">
        <f t="shared" si="190"/>
        <v>0</v>
      </c>
      <c r="CI142" s="1">
        <f t="shared" si="190"/>
        <v>0</v>
      </c>
      <c r="CJ142" s="1">
        <f t="shared" si="190"/>
        <v>0</v>
      </c>
      <c r="CK142" s="1">
        <f t="shared" si="190"/>
        <v>0</v>
      </c>
      <c r="CL142" s="1">
        <f t="shared" si="190"/>
        <v>0</v>
      </c>
      <c r="CM142" s="1">
        <f t="shared" si="190"/>
        <v>0</v>
      </c>
      <c r="CN142" s="1">
        <f t="shared" si="190"/>
        <v>0</v>
      </c>
      <c r="CO142" s="1">
        <f t="shared" si="190"/>
        <v>0</v>
      </c>
      <c r="CP142" s="1">
        <f t="shared" si="190"/>
        <v>0</v>
      </c>
      <c r="CQ142" s="1"/>
      <c r="CR142" s="1">
        <f ca="1">+CR130-CR141</f>
        <v>0</v>
      </c>
      <c r="CS142" s="1"/>
      <c r="CT142" s="1">
        <f t="shared" ref="CT142:DL142" ca="1" si="191">+CT130-CT141</f>
        <v>0</v>
      </c>
      <c r="CU142" s="1">
        <f t="shared" si="191"/>
        <v>0</v>
      </c>
      <c r="CV142" s="1">
        <f t="shared" si="191"/>
        <v>0</v>
      </c>
      <c r="CW142" s="1">
        <f t="shared" si="191"/>
        <v>0</v>
      </c>
      <c r="CX142" s="1">
        <f t="shared" si="191"/>
        <v>0</v>
      </c>
      <c r="CY142" s="1">
        <f t="shared" si="191"/>
        <v>0</v>
      </c>
      <c r="CZ142" s="1">
        <f t="shared" si="191"/>
        <v>0</v>
      </c>
      <c r="DA142" s="1">
        <f t="shared" si="191"/>
        <v>0</v>
      </c>
      <c r="DB142" s="1">
        <f t="shared" si="191"/>
        <v>0</v>
      </c>
      <c r="DC142" s="1">
        <f t="shared" si="191"/>
        <v>0</v>
      </c>
      <c r="DD142" s="1">
        <f t="shared" si="191"/>
        <v>0</v>
      </c>
      <c r="DE142" s="1">
        <f t="shared" si="191"/>
        <v>0</v>
      </c>
      <c r="DF142" s="1">
        <f t="shared" si="191"/>
        <v>0</v>
      </c>
      <c r="DG142" s="1">
        <f t="shared" si="191"/>
        <v>0</v>
      </c>
      <c r="DH142" s="1">
        <f t="shared" si="191"/>
        <v>0</v>
      </c>
      <c r="DI142" s="1">
        <f t="shared" si="191"/>
        <v>0</v>
      </c>
      <c r="DJ142" s="1">
        <f t="shared" si="191"/>
        <v>0</v>
      </c>
      <c r="DK142" s="1">
        <f t="shared" si="191"/>
        <v>0</v>
      </c>
      <c r="DL142" s="1">
        <f t="shared" si="191"/>
        <v>0</v>
      </c>
    </row>
    <row r="143" spans="3:116" x14ac:dyDescent="0.25">
      <c r="C143" s="4"/>
      <c r="D143" s="3"/>
    </row>
    <row r="144" spans="3:116" x14ac:dyDescent="0.25">
      <c r="V144" s="1"/>
    </row>
    <row r="145" spans="4:74" x14ac:dyDescent="0.25">
      <c r="D145" s="3"/>
      <c r="F145" s="1"/>
      <c r="G145" s="1"/>
      <c r="AD145" s="1"/>
      <c r="BV145" s="1"/>
    </row>
    <row r="146" spans="4:74" x14ac:dyDescent="0.25">
      <c r="F146" s="1"/>
    </row>
    <row r="147" spans="4:74" x14ac:dyDescent="0.25">
      <c r="F147" s="1"/>
      <c r="AD147" s="1"/>
      <c r="AE147" s="1"/>
      <c r="BV147" s="1"/>
    </row>
    <row r="148" spans="4:74" x14ac:dyDescent="0.25">
      <c r="F148" s="2"/>
      <c r="AS148" s="1"/>
    </row>
    <row r="149" spans="4:74" x14ac:dyDescent="0.25">
      <c r="AD149" s="1"/>
    </row>
    <row r="151" spans="4:74" x14ac:dyDescent="0.25">
      <c r="Y151" s="1"/>
      <c r="AD151" s="1">
        <f>+AD141+AZ141</f>
        <v>21946325104</v>
      </c>
    </row>
  </sheetData>
  <mergeCells count="93">
    <mergeCell ref="DK1:DL2"/>
    <mergeCell ref="BU1:BV2"/>
    <mergeCell ref="CQ1:CR2"/>
    <mergeCell ref="CS1:CT2"/>
    <mergeCell ref="CU1:CV2"/>
    <mergeCell ref="CW1:CX2"/>
    <mergeCell ref="CY1:CZ2"/>
    <mergeCell ref="DA1:DB2"/>
    <mergeCell ref="DC1:DD2"/>
    <mergeCell ref="DE1:DF2"/>
    <mergeCell ref="DG1:DH2"/>
    <mergeCell ref="DI1:DJ2"/>
    <mergeCell ref="BB1:BC2"/>
    <mergeCell ref="AC1:AD2"/>
    <mergeCell ref="AE1:AF2"/>
    <mergeCell ref="AG1:AH2"/>
    <mergeCell ref="AI1:AJ2"/>
    <mergeCell ref="AK1:AL2"/>
    <mergeCell ref="AM1:AN2"/>
    <mergeCell ref="AO1:AP2"/>
    <mergeCell ref="AQ1:AR2"/>
    <mergeCell ref="AS1:AT2"/>
    <mergeCell ref="AU1:AV2"/>
    <mergeCell ref="AW1:AX2"/>
    <mergeCell ref="AY1:AZ2"/>
    <mergeCell ref="Z1:Z3"/>
    <mergeCell ref="AA1:AA3"/>
    <mergeCell ref="T1:T3"/>
    <mergeCell ref="U1:U3"/>
    <mergeCell ref="V1:V3"/>
    <mergeCell ref="W1:W3"/>
    <mergeCell ref="X1:X3"/>
    <mergeCell ref="Y1:Y3"/>
    <mergeCell ref="A122:A127"/>
    <mergeCell ref="B122:B124"/>
    <mergeCell ref="B128:D128"/>
    <mergeCell ref="C130:E130"/>
    <mergeCell ref="C141:D141"/>
    <mergeCell ref="A59:A70"/>
    <mergeCell ref="B59:B61"/>
    <mergeCell ref="B63:B70"/>
    <mergeCell ref="B20:E20"/>
    <mergeCell ref="B21:B23"/>
    <mergeCell ref="B24:B32"/>
    <mergeCell ref="A48:A57"/>
    <mergeCell ref="B48:B49"/>
    <mergeCell ref="B50:B51"/>
    <mergeCell ref="B52:B57"/>
    <mergeCell ref="B58:E58"/>
    <mergeCell ref="B108:F108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18:B19"/>
    <mergeCell ref="H1:H3"/>
    <mergeCell ref="A33:A47"/>
    <mergeCell ref="B33:B36"/>
    <mergeCell ref="B37:B40"/>
    <mergeCell ref="B41:B43"/>
    <mergeCell ref="B44:B47"/>
    <mergeCell ref="G1:G3"/>
    <mergeCell ref="A2:A3"/>
    <mergeCell ref="L1:L3"/>
    <mergeCell ref="M1:M3"/>
    <mergeCell ref="B4:B6"/>
    <mergeCell ref="B8:B12"/>
    <mergeCell ref="B14:B16"/>
    <mergeCell ref="F2:F3"/>
    <mergeCell ref="C1:F1"/>
    <mergeCell ref="I1:I3"/>
    <mergeCell ref="J1:J3"/>
    <mergeCell ref="K1:K3"/>
    <mergeCell ref="B2:B3"/>
    <mergeCell ref="C2:C3"/>
    <mergeCell ref="D2:D3"/>
    <mergeCell ref="E2:E3"/>
    <mergeCell ref="P1:P3"/>
    <mergeCell ref="Q1:Q3"/>
    <mergeCell ref="R1:R3"/>
    <mergeCell ref="S1:S3"/>
    <mergeCell ref="N1:N3"/>
    <mergeCell ref="O1:O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093 DEL 16 DE MAYO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V160"/>
  <sheetViews>
    <sheetView showGridLines="0" tabSelected="1" topLeftCell="C185" zoomScaleNormal="100" zoomScalePageLayoutView="50" workbookViewId="0">
      <selection activeCell="CQ58" sqref="CQ58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37.42578125" customWidth="1"/>
    <col min="5" max="5" width="6.28515625" customWidth="1"/>
    <col min="6" max="6" width="14.28515625" hidden="1" customWidth="1"/>
    <col min="7" max="7" width="13.7109375" customWidth="1"/>
    <col min="8" max="9" width="12.5703125" hidden="1" customWidth="1"/>
    <col min="10" max="10" width="14.28515625" hidden="1" customWidth="1"/>
    <col min="11" max="18" width="12.5703125" hidden="1" customWidth="1"/>
    <col min="19" max="19" width="14.5703125" hidden="1" customWidth="1"/>
    <col min="20" max="21" width="12.5703125" hidden="1" customWidth="1"/>
    <col min="22" max="22" width="13.7109375" hidden="1" customWidth="1"/>
    <col min="23" max="23" width="14" hidden="1" customWidth="1"/>
    <col min="24" max="24" width="12.5703125" hidden="1" customWidth="1"/>
    <col min="25" max="25" width="13.7109375" hidden="1" customWidth="1"/>
    <col min="26" max="26" width="13.28515625" hidden="1" customWidth="1"/>
    <col min="27" max="27" width="13" hidden="1" customWidth="1"/>
    <col min="28" max="28" width="1.140625" customWidth="1"/>
    <col min="29" max="29" width="9.42578125" bestFit="1" customWidth="1"/>
    <col min="30" max="30" width="14.5703125" customWidth="1"/>
    <col min="31" max="31" width="14.42578125" hidden="1" customWidth="1"/>
    <col min="32" max="32" width="13.5703125" hidden="1" customWidth="1"/>
    <col min="33" max="33" width="14" hidden="1" customWidth="1"/>
    <col min="34" max="34" width="17.28515625" hidden="1" customWidth="1"/>
    <col min="35" max="35" width="16.140625" hidden="1" customWidth="1"/>
    <col min="36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1" width="14.42578125" hidden="1" customWidth="1"/>
    <col min="42" max="42" width="14.140625" hidden="1" customWidth="1"/>
    <col min="43" max="43" width="13.28515625" hidden="1" customWidth="1"/>
    <col min="44" max="44" width="13.5703125" hidden="1" customWidth="1"/>
    <col min="45" max="45" width="13.42578125" hidden="1" customWidth="1"/>
    <col min="46" max="46" width="17.7109375" hidden="1" customWidth="1"/>
    <col min="47" max="47" width="13.42578125" hidden="1" customWidth="1"/>
    <col min="48" max="48" width="14.85546875" hidden="1" customWidth="1"/>
    <col min="49" max="49" width="15.5703125" hidden="1" customWidth="1"/>
    <col min="50" max="50" width="13.85546875" hidden="1" customWidth="1"/>
    <col min="51" max="51" width="8.85546875" bestFit="1" customWidth="1"/>
    <col min="52" max="52" width="14.5703125" customWidth="1"/>
    <col min="53" max="53" width="10" hidden="1" customWidth="1"/>
    <col min="54" max="54" width="18.85546875" hidden="1" customWidth="1"/>
    <col min="55" max="55" width="15.140625" hidden="1" customWidth="1"/>
    <col min="56" max="56" width="19.42578125" hidden="1" customWidth="1"/>
    <col min="57" max="57" width="11.28515625" hidden="1" customWidth="1"/>
    <col min="58" max="58" width="13.85546875" hidden="1" customWidth="1"/>
    <col min="59" max="59" width="10" hidden="1" customWidth="1"/>
    <col min="60" max="60" width="11" hidden="1" customWidth="1"/>
    <col min="61" max="62" width="9.28515625" hidden="1" customWidth="1"/>
    <col min="63" max="63" width="12.5703125" hidden="1" customWidth="1"/>
    <col min="64" max="64" width="13.5703125" hidden="1" customWidth="1"/>
    <col min="65" max="65" width="15.140625" hidden="1" customWidth="1"/>
    <col min="66" max="66" width="13.85546875" hidden="1" customWidth="1"/>
    <col min="67" max="67" width="15" hidden="1" customWidth="1"/>
    <col min="68" max="69" width="13.42578125" hidden="1" customWidth="1"/>
    <col min="70" max="70" width="13.5703125" hidden="1" customWidth="1"/>
    <col min="71" max="71" width="13.7109375" hidden="1" customWidth="1"/>
    <col min="72" max="72" width="14" hidden="1" customWidth="1"/>
    <col min="73" max="73" width="10.28515625" customWidth="1"/>
    <col min="74" max="74" width="12.7109375" bestFit="1" customWidth="1"/>
    <col min="75" max="75" width="14" hidden="1" customWidth="1"/>
    <col min="76" max="76" width="12.28515625" hidden="1" customWidth="1"/>
    <col min="77" max="77" width="13.28515625" hidden="1" customWidth="1"/>
    <col min="78" max="78" width="14" hidden="1" customWidth="1"/>
    <col min="79" max="79" width="15.42578125" hidden="1" customWidth="1"/>
    <col min="80" max="80" width="15.28515625" hidden="1" customWidth="1"/>
    <col min="81" max="81" width="12.42578125" hidden="1" customWidth="1"/>
    <col min="82" max="82" width="11.7109375" hidden="1" customWidth="1"/>
    <col min="83" max="83" width="13.42578125" hidden="1" customWidth="1"/>
    <col min="84" max="84" width="11.42578125" hidden="1" customWidth="1"/>
    <col min="85" max="85" width="15.7109375" hidden="1" customWidth="1"/>
    <col min="86" max="86" width="16.28515625" hidden="1" customWidth="1"/>
    <col min="87" max="87" width="16.5703125" hidden="1" customWidth="1"/>
    <col min="88" max="88" width="17.140625" hidden="1" customWidth="1"/>
    <col min="89" max="89" width="13" hidden="1" customWidth="1"/>
    <col min="90" max="91" width="14.28515625" hidden="1" customWidth="1"/>
    <col min="92" max="92" width="13.7109375" hidden="1" customWidth="1"/>
    <col min="93" max="93" width="12.28515625" hidden="1" customWidth="1"/>
    <col min="94" max="94" width="13.42578125" hidden="1" customWidth="1"/>
    <col min="95" max="95" width="8.28515625" bestFit="1" customWidth="1"/>
    <col min="96" max="96" width="13.28515625" bestFit="1" customWidth="1"/>
    <col min="97" max="97" width="15" hidden="1" customWidth="1"/>
    <col min="98" max="98" width="13.7109375" hidden="1" customWidth="1"/>
    <col min="99" max="99" width="14.42578125" hidden="1" customWidth="1"/>
    <col min="100" max="100" width="15.5703125" hidden="1" customWidth="1"/>
    <col min="101" max="103" width="13.5703125" hidden="1" customWidth="1"/>
    <col min="104" max="105" width="13.85546875" hidden="1" customWidth="1"/>
    <col min="106" max="106" width="11.42578125" hidden="1" customWidth="1"/>
    <col min="107" max="107" width="13.7109375" hidden="1" customWidth="1"/>
    <col min="108" max="108" width="13.85546875" hidden="1" customWidth="1"/>
    <col min="109" max="109" width="12.28515625" hidden="1" customWidth="1"/>
    <col min="110" max="110" width="13.85546875" hidden="1" customWidth="1"/>
    <col min="111" max="111" width="13.28515625" hidden="1" customWidth="1"/>
    <col min="112" max="113" width="14.42578125" hidden="1" customWidth="1"/>
    <col min="114" max="115" width="14.85546875" hidden="1" customWidth="1"/>
    <col min="116" max="116" width="13.5703125" hidden="1" customWidth="1"/>
    <col min="117" max="117" width="5.140625" customWidth="1"/>
    <col min="120" max="120" width="13.28515625" bestFit="1" customWidth="1"/>
    <col min="121" max="121" width="13.7109375" bestFit="1" customWidth="1"/>
    <col min="123" max="123" width="24.140625" customWidth="1"/>
    <col min="124" max="124" width="13.28515625" customWidth="1"/>
    <col min="125" max="125" width="12.42578125" customWidth="1"/>
    <col min="126" max="126" width="15.140625" bestFit="1" customWidth="1"/>
  </cols>
  <sheetData>
    <row r="1" spans="1:122" ht="18" customHeight="1" x14ac:dyDescent="0.3">
      <c r="C1" s="255" t="s">
        <v>366</v>
      </c>
      <c r="D1" s="255"/>
      <c r="E1" s="255"/>
      <c r="F1" s="255"/>
      <c r="G1" s="268" t="s">
        <v>355</v>
      </c>
      <c r="H1" s="268" t="s">
        <v>355</v>
      </c>
      <c r="I1" s="268" t="s">
        <v>355</v>
      </c>
      <c r="J1" s="268" t="s">
        <v>355</v>
      </c>
      <c r="K1" s="268" t="s">
        <v>355</v>
      </c>
      <c r="L1" s="268" t="s">
        <v>355</v>
      </c>
      <c r="M1" s="268" t="s">
        <v>355</v>
      </c>
      <c r="N1" s="268" t="s">
        <v>355</v>
      </c>
      <c r="O1" s="268" t="s">
        <v>355</v>
      </c>
      <c r="P1" s="268" t="s">
        <v>355</v>
      </c>
      <c r="Q1" s="268" t="s">
        <v>355</v>
      </c>
      <c r="R1" s="268" t="s">
        <v>355</v>
      </c>
      <c r="S1" s="268" t="s">
        <v>355</v>
      </c>
      <c r="T1" s="268" t="s">
        <v>355</v>
      </c>
      <c r="U1" s="268" t="s">
        <v>355</v>
      </c>
      <c r="V1" s="268" t="s">
        <v>355</v>
      </c>
      <c r="W1" s="268" t="s">
        <v>355</v>
      </c>
      <c r="X1" s="268" t="s">
        <v>355</v>
      </c>
      <c r="Y1" s="268" t="s">
        <v>355</v>
      </c>
      <c r="Z1" s="268" t="s">
        <v>355</v>
      </c>
      <c r="AA1" s="268" t="s">
        <v>355</v>
      </c>
      <c r="AB1" s="37"/>
      <c r="AC1" s="272" t="s">
        <v>367</v>
      </c>
      <c r="AD1" s="273"/>
      <c r="AE1" s="272" t="s">
        <v>367</v>
      </c>
      <c r="AF1" s="273"/>
      <c r="AG1" s="272" t="s">
        <v>367</v>
      </c>
      <c r="AH1" s="273"/>
      <c r="AI1" s="272" t="s">
        <v>367</v>
      </c>
      <c r="AJ1" s="273"/>
      <c r="AK1" s="272" t="s">
        <v>367</v>
      </c>
      <c r="AL1" s="273"/>
      <c r="AM1" s="272" t="s">
        <v>367</v>
      </c>
      <c r="AN1" s="273"/>
      <c r="AO1" s="272" t="s">
        <v>367</v>
      </c>
      <c r="AP1" s="273"/>
      <c r="AQ1" s="272" t="s">
        <v>367</v>
      </c>
      <c r="AR1" s="273"/>
      <c r="AS1" s="272" t="s">
        <v>367</v>
      </c>
      <c r="AT1" s="273"/>
      <c r="AU1" s="272" t="s">
        <v>367</v>
      </c>
      <c r="AV1" s="273"/>
      <c r="AW1" s="272" t="s">
        <v>367</v>
      </c>
      <c r="AX1" s="273"/>
      <c r="AY1" s="276" t="s">
        <v>369</v>
      </c>
      <c r="AZ1" s="277"/>
      <c r="BA1" s="155"/>
      <c r="BB1" s="271" t="s">
        <v>370</v>
      </c>
      <c r="BC1" s="271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271" t="s">
        <v>370</v>
      </c>
      <c r="BV1" s="271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3"/>
      <c r="CQ1" s="280" t="s">
        <v>371</v>
      </c>
      <c r="CR1" s="281"/>
      <c r="CS1" s="280" t="s">
        <v>371</v>
      </c>
      <c r="CT1" s="281"/>
      <c r="CU1" s="280" t="s">
        <v>371</v>
      </c>
      <c r="CV1" s="281"/>
      <c r="CW1" s="280" t="s">
        <v>371</v>
      </c>
      <c r="CX1" s="281"/>
      <c r="CY1" s="280" t="s">
        <v>371</v>
      </c>
      <c r="CZ1" s="281"/>
      <c r="DA1" s="280" t="s">
        <v>371</v>
      </c>
      <c r="DB1" s="281"/>
      <c r="DC1" s="280" t="s">
        <v>371</v>
      </c>
      <c r="DD1" s="281"/>
      <c r="DE1" s="280" t="s">
        <v>371</v>
      </c>
      <c r="DF1" s="281"/>
      <c r="DG1" s="280" t="s">
        <v>371</v>
      </c>
      <c r="DH1" s="281"/>
      <c r="DI1" s="280" t="s">
        <v>371</v>
      </c>
      <c r="DJ1" s="281"/>
      <c r="DK1" s="280" t="s">
        <v>371</v>
      </c>
      <c r="DL1" s="281"/>
    </row>
    <row r="2" spans="1:122" ht="21" customHeight="1" x14ac:dyDescent="0.25">
      <c r="A2" s="246" t="s">
        <v>361</v>
      </c>
      <c r="B2" s="246" t="s">
        <v>360</v>
      </c>
      <c r="C2" s="247" t="s">
        <v>359</v>
      </c>
      <c r="D2" s="246" t="s">
        <v>358</v>
      </c>
      <c r="E2" s="249" t="s">
        <v>357</v>
      </c>
      <c r="F2" s="240" t="s">
        <v>356</v>
      </c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37"/>
      <c r="AC2" s="274"/>
      <c r="AD2" s="275"/>
      <c r="AE2" s="274"/>
      <c r="AF2" s="275"/>
      <c r="AG2" s="274"/>
      <c r="AH2" s="275"/>
      <c r="AI2" s="274"/>
      <c r="AJ2" s="275"/>
      <c r="AK2" s="274"/>
      <c r="AL2" s="275"/>
      <c r="AM2" s="274"/>
      <c r="AN2" s="275"/>
      <c r="AO2" s="274"/>
      <c r="AP2" s="275"/>
      <c r="AQ2" s="274"/>
      <c r="AR2" s="275"/>
      <c r="AS2" s="274"/>
      <c r="AT2" s="275"/>
      <c r="AU2" s="274"/>
      <c r="AV2" s="275"/>
      <c r="AW2" s="274"/>
      <c r="AX2" s="275"/>
      <c r="AY2" s="278"/>
      <c r="AZ2" s="279"/>
      <c r="BA2" s="150"/>
      <c r="BB2" s="271"/>
      <c r="BC2" s="271"/>
      <c r="BD2" s="164"/>
      <c r="BE2" s="164"/>
      <c r="BF2" s="164"/>
      <c r="BG2" s="164"/>
      <c r="BH2" s="164"/>
      <c r="BI2" s="164"/>
      <c r="BJ2" s="165"/>
      <c r="BK2" s="150" t="s">
        <v>352</v>
      </c>
      <c r="BL2" s="164"/>
      <c r="BM2" s="164"/>
      <c r="BN2" s="164"/>
      <c r="BO2" s="164"/>
      <c r="BP2" s="164"/>
      <c r="BQ2" s="164"/>
      <c r="BR2" s="164"/>
      <c r="BS2" s="164"/>
      <c r="BT2" s="165"/>
      <c r="BU2" s="271"/>
      <c r="BV2" s="271"/>
      <c r="BW2" s="147"/>
      <c r="BX2" s="159" t="s">
        <v>353</v>
      </c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59" t="s">
        <v>353</v>
      </c>
      <c r="CJ2" s="146"/>
      <c r="CK2" s="146"/>
      <c r="CL2" s="146"/>
      <c r="CM2" s="146"/>
      <c r="CN2" s="146"/>
      <c r="CO2" s="146"/>
      <c r="CP2" s="160"/>
      <c r="CQ2" s="282"/>
      <c r="CR2" s="283"/>
      <c r="CS2" s="282"/>
      <c r="CT2" s="283"/>
      <c r="CU2" s="282"/>
      <c r="CV2" s="283"/>
      <c r="CW2" s="282"/>
      <c r="CX2" s="283"/>
      <c r="CY2" s="282"/>
      <c r="CZ2" s="283"/>
      <c r="DA2" s="282"/>
      <c r="DB2" s="283"/>
      <c r="DC2" s="282"/>
      <c r="DD2" s="283"/>
      <c r="DE2" s="282"/>
      <c r="DF2" s="283"/>
      <c r="DG2" s="282"/>
      <c r="DH2" s="283"/>
      <c r="DI2" s="282"/>
      <c r="DJ2" s="283"/>
      <c r="DK2" s="282"/>
      <c r="DL2" s="283"/>
    </row>
    <row r="3" spans="1:122" ht="43.5" customHeight="1" x14ac:dyDescent="0.25">
      <c r="A3" s="246"/>
      <c r="B3" s="246"/>
      <c r="C3" s="248"/>
      <c r="D3" s="246"/>
      <c r="E3" s="250"/>
      <c r="F3" s="241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C3" s="158" t="s">
        <v>348</v>
      </c>
      <c r="AD3" s="158" t="s">
        <v>368</v>
      </c>
      <c r="AE3" s="158" t="s">
        <v>348</v>
      </c>
      <c r="AF3" s="158" t="s">
        <v>368</v>
      </c>
      <c r="AG3" s="158" t="s">
        <v>348</v>
      </c>
      <c r="AH3" s="158" t="s">
        <v>368</v>
      </c>
      <c r="AI3" s="158" t="s">
        <v>348</v>
      </c>
      <c r="AJ3" s="158" t="s">
        <v>368</v>
      </c>
      <c r="AK3" s="158" t="s">
        <v>348</v>
      </c>
      <c r="AL3" s="158" t="s">
        <v>368</v>
      </c>
      <c r="AM3" s="158" t="s">
        <v>348</v>
      </c>
      <c r="AN3" s="158" t="s">
        <v>368</v>
      </c>
      <c r="AO3" s="158" t="s">
        <v>348</v>
      </c>
      <c r="AP3" s="158" t="s">
        <v>368</v>
      </c>
      <c r="AQ3" s="158" t="s">
        <v>348</v>
      </c>
      <c r="AR3" s="158" t="s">
        <v>368</v>
      </c>
      <c r="AS3" s="158" t="s">
        <v>348</v>
      </c>
      <c r="AT3" s="158" t="s">
        <v>368</v>
      </c>
      <c r="AU3" s="158" t="s">
        <v>348</v>
      </c>
      <c r="AV3" s="158" t="s">
        <v>368</v>
      </c>
      <c r="AW3" s="158" t="s">
        <v>348</v>
      </c>
      <c r="AX3" s="158" t="s">
        <v>368</v>
      </c>
      <c r="AY3" s="161" t="s">
        <v>348</v>
      </c>
      <c r="AZ3" s="161" t="s">
        <v>368</v>
      </c>
      <c r="BA3" s="138" t="s">
        <v>346</v>
      </c>
      <c r="BB3" s="158" t="s">
        <v>348</v>
      </c>
      <c r="BC3" s="158" t="s">
        <v>368</v>
      </c>
      <c r="BD3" s="138" t="s">
        <v>343</v>
      </c>
      <c r="BE3" s="138" t="s">
        <v>342</v>
      </c>
      <c r="BF3" s="138" t="s">
        <v>341</v>
      </c>
      <c r="BG3" s="138" t="s">
        <v>340</v>
      </c>
      <c r="BH3" s="138" t="s">
        <v>339</v>
      </c>
      <c r="BI3" s="138" t="s">
        <v>338</v>
      </c>
      <c r="BJ3" s="138" t="s">
        <v>337</v>
      </c>
      <c r="BK3" s="138" t="s">
        <v>336</v>
      </c>
      <c r="BL3" s="138" t="s">
        <v>335</v>
      </c>
      <c r="BM3" s="138" t="s">
        <v>334</v>
      </c>
      <c r="BN3" s="138" t="s">
        <v>333</v>
      </c>
      <c r="BO3" s="138" t="str">
        <f>+AS3</f>
        <v>%</v>
      </c>
      <c r="BP3" s="138" t="s">
        <v>332</v>
      </c>
      <c r="BQ3" s="138" t="s">
        <v>331</v>
      </c>
      <c r="BR3" s="138" t="s">
        <v>330</v>
      </c>
      <c r="BS3" s="138" t="s">
        <v>329</v>
      </c>
      <c r="BT3" s="138" t="s">
        <v>328</v>
      </c>
      <c r="BU3" s="158" t="s">
        <v>348</v>
      </c>
      <c r="BV3" s="158" t="s">
        <v>368</v>
      </c>
      <c r="BW3" s="141" t="s">
        <v>346</v>
      </c>
      <c r="BX3" s="141" t="s">
        <v>345</v>
      </c>
      <c r="BY3" s="141" t="s">
        <v>344</v>
      </c>
      <c r="BZ3" s="141" t="s">
        <v>343</v>
      </c>
      <c r="CA3" s="141" t="s">
        <v>342</v>
      </c>
      <c r="CB3" s="141" t="s">
        <v>341</v>
      </c>
      <c r="CC3" s="141" t="s">
        <v>340</v>
      </c>
      <c r="CD3" s="141" t="s">
        <v>339</v>
      </c>
      <c r="CE3" s="141" t="s">
        <v>338</v>
      </c>
      <c r="CF3" s="141" t="s">
        <v>337</v>
      </c>
      <c r="CG3" s="141" t="s">
        <v>336</v>
      </c>
      <c r="CH3" s="141" t="s">
        <v>335</v>
      </c>
      <c r="CI3" s="141" t="s">
        <v>334</v>
      </c>
      <c r="CJ3" s="141" t="s">
        <v>333</v>
      </c>
      <c r="CK3" s="141" t="str">
        <f>+BO3</f>
        <v>%</v>
      </c>
      <c r="CL3" s="141" t="s">
        <v>332</v>
      </c>
      <c r="CM3" s="141" t="s">
        <v>331</v>
      </c>
      <c r="CN3" s="141" t="s">
        <v>330</v>
      </c>
      <c r="CO3" s="141" t="s">
        <v>329</v>
      </c>
      <c r="CP3" s="141" t="s">
        <v>328</v>
      </c>
      <c r="CQ3" s="161" t="s">
        <v>348</v>
      </c>
      <c r="CR3" s="161" t="s">
        <v>368</v>
      </c>
      <c r="CS3" s="161" t="s">
        <v>348</v>
      </c>
      <c r="CT3" s="161" t="s">
        <v>368</v>
      </c>
      <c r="CU3" s="161" t="s">
        <v>348</v>
      </c>
      <c r="CV3" s="161" t="s">
        <v>368</v>
      </c>
      <c r="CW3" s="161" t="s">
        <v>348</v>
      </c>
      <c r="CX3" s="161" t="s">
        <v>368</v>
      </c>
      <c r="CY3" s="161" t="s">
        <v>348</v>
      </c>
      <c r="CZ3" s="161" t="s">
        <v>368</v>
      </c>
      <c r="DA3" s="161" t="s">
        <v>348</v>
      </c>
      <c r="DB3" s="161" t="s">
        <v>368</v>
      </c>
      <c r="DC3" s="161" t="s">
        <v>348</v>
      </c>
      <c r="DD3" s="161" t="s">
        <v>368</v>
      </c>
      <c r="DE3" s="161" t="s">
        <v>348</v>
      </c>
      <c r="DF3" s="161" t="s">
        <v>368</v>
      </c>
      <c r="DG3" s="161" t="s">
        <v>348</v>
      </c>
      <c r="DH3" s="161" t="s">
        <v>368</v>
      </c>
      <c r="DI3" s="161" t="s">
        <v>348</v>
      </c>
      <c r="DJ3" s="161" t="s">
        <v>368</v>
      </c>
      <c r="DK3" s="161" t="s">
        <v>348</v>
      </c>
      <c r="DL3" s="161" t="s">
        <v>368</v>
      </c>
      <c r="DN3" s="195"/>
      <c r="DO3" s="195"/>
      <c r="DP3" s="196" t="s">
        <v>375</v>
      </c>
      <c r="DQ3" s="196" t="s">
        <v>376</v>
      </c>
      <c r="DR3" s="197" t="s">
        <v>377</v>
      </c>
    </row>
    <row r="4" spans="1:122" ht="48.75" hidden="1" customHeight="1" x14ac:dyDescent="0.25">
      <c r="A4" s="122" t="s">
        <v>327</v>
      </c>
      <c r="B4" s="251" t="s">
        <v>326</v>
      </c>
      <c r="C4" s="103" t="s">
        <v>325</v>
      </c>
      <c r="D4" s="69" t="s">
        <v>324</v>
      </c>
      <c r="E4" s="82">
        <v>510</v>
      </c>
      <c r="F4" s="67" t="s">
        <v>287</v>
      </c>
      <c r="G4" s="66">
        <f t="shared" ref="G4:G19" si="0">SUM(H4:AA4)</f>
        <v>25000000</v>
      </c>
      <c r="H4" s="66"/>
      <c r="I4" s="66"/>
      <c r="J4" s="66"/>
      <c r="K4" s="66"/>
      <c r="L4" s="66">
        <v>25000000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137"/>
      <c r="AC4" s="22">
        <f t="shared" ref="AC4:AC67" si="1">+AD4/G4</f>
        <v>1</v>
      </c>
      <c r="AD4" s="66">
        <f t="shared" ref="AD4:AD19" si="2">SUM(AE4:AX4)</f>
        <v>25000000</v>
      </c>
      <c r="AE4" s="136"/>
      <c r="AF4" s="135"/>
      <c r="AG4" s="135"/>
      <c r="AH4" s="135"/>
      <c r="AI4" s="66">
        <v>25000000</v>
      </c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2">
        <f t="shared" ref="AY4:AY67" si="3">1-AC4</f>
        <v>0</v>
      </c>
      <c r="AZ4" s="66">
        <f t="shared" ref="AZ4:AZ19" si="4">SUM(BA4:BT4)</f>
        <v>0</v>
      </c>
      <c r="BA4" s="66">
        <f t="shared" ref="BA4:BP19" si="5">+H4</f>
        <v>0</v>
      </c>
      <c r="BB4" s="66">
        <f t="shared" si="5"/>
        <v>0</v>
      </c>
      <c r="BC4" s="66">
        <f t="shared" ref="BC4:BD16" si="6">J4-AG4</f>
        <v>0</v>
      </c>
      <c r="BD4" s="66">
        <f t="shared" si="6"/>
        <v>0</v>
      </c>
      <c r="BE4" s="66">
        <f t="shared" ref="BE4:BP16" si="7">+L4-AI4</f>
        <v>0</v>
      </c>
      <c r="BF4" s="66">
        <f t="shared" si="7"/>
        <v>0</v>
      </c>
      <c r="BG4" s="66">
        <f t="shared" si="7"/>
        <v>0</v>
      </c>
      <c r="BH4" s="66">
        <f t="shared" si="7"/>
        <v>0</v>
      </c>
      <c r="BI4" s="66">
        <f t="shared" si="7"/>
        <v>0</v>
      </c>
      <c r="BJ4" s="66">
        <f t="shared" si="7"/>
        <v>0</v>
      </c>
      <c r="BK4" s="66">
        <f t="shared" si="7"/>
        <v>0</v>
      </c>
      <c r="BL4" s="66">
        <f t="shared" si="7"/>
        <v>0</v>
      </c>
      <c r="BM4" s="66">
        <f t="shared" si="7"/>
        <v>0</v>
      </c>
      <c r="BN4" s="66">
        <f t="shared" si="7"/>
        <v>0</v>
      </c>
      <c r="BO4" s="66">
        <f t="shared" si="7"/>
        <v>0</v>
      </c>
      <c r="BP4" s="66">
        <f t="shared" si="7"/>
        <v>0</v>
      </c>
      <c r="BQ4" s="66"/>
      <c r="BR4" s="66">
        <f>+Y4-AV4</f>
        <v>0</v>
      </c>
      <c r="BS4" s="66">
        <f t="shared" ref="BS4:BS16" si="8">Z4-AW4</f>
        <v>0</v>
      </c>
      <c r="BT4" s="66">
        <f t="shared" ref="BT4:BT16" si="9">+AA4-AX4</f>
        <v>0</v>
      </c>
      <c r="BU4" s="22">
        <f t="shared" ref="BU4:BU67" si="10">+BV4/G4</f>
        <v>0.71923968000000005</v>
      </c>
      <c r="BV4" s="66">
        <f t="shared" ref="BV4:BV19" si="11">SUM(BW4:CP4)</f>
        <v>17980992</v>
      </c>
      <c r="BW4" s="66"/>
      <c r="BX4" s="66"/>
      <c r="BY4" s="66"/>
      <c r="BZ4" s="66"/>
      <c r="CA4" s="66">
        <f>+'[1]MAYO 2016'!$H$1271</f>
        <v>17980992</v>
      </c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22">
        <f t="shared" ref="CQ4:CQ57" si="12">1-BU4</f>
        <v>0.28076031999999995</v>
      </c>
      <c r="CR4" s="66">
        <f t="shared" ref="CR4:CR19" si="13">SUM(CS4:DL4)</f>
        <v>7019008</v>
      </c>
      <c r="CS4" s="66">
        <f t="shared" ref="CS4:CY19" si="14">H4-BW4</f>
        <v>0</v>
      </c>
      <c r="CT4" s="66">
        <f t="shared" si="14"/>
        <v>0</v>
      </c>
      <c r="CU4" s="66">
        <f t="shared" si="14"/>
        <v>0</v>
      </c>
      <c r="CV4" s="66">
        <f t="shared" si="14"/>
        <v>0</v>
      </c>
      <c r="CW4" s="66">
        <f t="shared" si="14"/>
        <v>7019008</v>
      </c>
      <c r="CX4" s="66">
        <f t="shared" si="14"/>
        <v>0</v>
      </c>
      <c r="CY4" s="66">
        <f t="shared" si="14"/>
        <v>0</v>
      </c>
      <c r="CZ4" s="66">
        <f t="shared" ref="CZ4:DB16" si="15">+O4-CD4</f>
        <v>0</v>
      </c>
      <c r="DA4" s="66">
        <f t="shared" si="15"/>
        <v>0</v>
      </c>
      <c r="DB4" s="66">
        <f t="shared" si="15"/>
        <v>0</v>
      </c>
      <c r="DC4" s="66">
        <f t="shared" ref="DC4:DE19" si="16">R4-CG4</f>
        <v>0</v>
      </c>
      <c r="DD4" s="66">
        <f t="shared" si="16"/>
        <v>0</v>
      </c>
      <c r="DE4" s="66">
        <f t="shared" si="16"/>
        <v>0</v>
      </c>
      <c r="DF4" s="66">
        <f t="shared" ref="DF4:DH16" si="17">+U4-CJ4</f>
        <v>0</v>
      </c>
      <c r="DG4" s="66">
        <f t="shared" si="17"/>
        <v>0</v>
      </c>
      <c r="DH4" s="66">
        <f t="shared" si="17"/>
        <v>0</v>
      </c>
      <c r="DI4" s="66"/>
      <c r="DJ4" s="66">
        <f t="shared" ref="DJ4:DL16" si="18">+Y4-CN4</f>
        <v>0</v>
      </c>
      <c r="DK4" s="66">
        <f t="shared" si="18"/>
        <v>0</v>
      </c>
      <c r="DL4" s="66">
        <f t="shared" si="18"/>
        <v>0</v>
      </c>
      <c r="DN4" s="198"/>
      <c r="DO4" s="198"/>
      <c r="DP4" s="198"/>
      <c r="DQ4" s="198"/>
      <c r="DR4" s="198"/>
    </row>
    <row r="5" spans="1:122" ht="53.25" hidden="1" customHeight="1" x14ac:dyDescent="0.25">
      <c r="A5" s="117"/>
      <c r="B5" s="261"/>
      <c r="C5" s="103" t="s">
        <v>323</v>
      </c>
      <c r="D5" s="69" t="s">
        <v>322</v>
      </c>
      <c r="E5" s="82">
        <v>510</v>
      </c>
      <c r="F5" s="67" t="s">
        <v>287</v>
      </c>
      <c r="G5" s="66">
        <f t="shared" si="0"/>
        <v>59000000</v>
      </c>
      <c r="H5" s="66"/>
      <c r="I5" s="66"/>
      <c r="J5" s="66">
        <v>18000000</v>
      </c>
      <c r="K5" s="66"/>
      <c r="L5" s="66">
        <v>36000000</v>
      </c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>
        <f>5000000</f>
        <v>5000000</v>
      </c>
      <c r="AB5" s="134"/>
      <c r="AC5" s="22">
        <f t="shared" si="1"/>
        <v>0.64085884745762711</v>
      </c>
      <c r="AD5" s="66">
        <f t="shared" si="2"/>
        <v>37810672</v>
      </c>
      <c r="AE5" s="66"/>
      <c r="AF5" s="66"/>
      <c r="AG5" s="66"/>
      <c r="AH5" s="66"/>
      <c r="AI5" s="66">
        <f>+'[2]MARZO 2016 ULTIMO'!$O$867</f>
        <v>36000000</v>
      </c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>
        <f>+'[1]MAYO 2016'!$AG$1285</f>
        <v>1810672</v>
      </c>
      <c r="AY5" s="22">
        <f t="shared" si="3"/>
        <v>0.35914115254237289</v>
      </c>
      <c r="AZ5" s="66">
        <f t="shared" si="4"/>
        <v>21189328</v>
      </c>
      <c r="BA5" s="66">
        <f t="shared" si="5"/>
        <v>0</v>
      </c>
      <c r="BB5" s="66">
        <f t="shared" si="5"/>
        <v>0</v>
      </c>
      <c r="BC5" s="66">
        <f t="shared" si="6"/>
        <v>18000000</v>
      </c>
      <c r="BD5" s="66">
        <f t="shared" si="6"/>
        <v>0</v>
      </c>
      <c r="BE5" s="66">
        <f t="shared" si="7"/>
        <v>0</v>
      </c>
      <c r="BF5" s="66">
        <f t="shared" si="7"/>
        <v>0</v>
      </c>
      <c r="BG5" s="66">
        <f t="shared" si="7"/>
        <v>0</v>
      </c>
      <c r="BH5" s="66">
        <f t="shared" si="7"/>
        <v>0</v>
      </c>
      <c r="BI5" s="66">
        <f t="shared" si="7"/>
        <v>0</v>
      </c>
      <c r="BJ5" s="66">
        <f t="shared" si="7"/>
        <v>0</v>
      </c>
      <c r="BK5" s="66">
        <f t="shared" si="7"/>
        <v>0</v>
      </c>
      <c r="BL5" s="66">
        <f t="shared" si="7"/>
        <v>0</v>
      </c>
      <c r="BM5" s="66">
        <f t="shared" si="7"/>
        <v>0</v>
      </c>
      <c r="BN5" s="66">
        <f t="shared" si="7"/>
        <v>0</v>
      </c>
      <c r="BO5" s="66">
        <f t="shared" si="7"/>
        <v>0</v>
      </c>
      <c r="BP5" s="66">
        <f t="shared" si="7"/>
        <v>0</v>
      </c>
      <c r="BQ5" s="66"/>
      <c r="BR5" s="66"/>
      <c r="BS5" s="66">
        <f t="shared" si="8"/>
        <v>0</v>
      </c>
      <c r="BT5" s="66">
        <f t="shared" si="9"/>
        <v>3189328</v>
      </c>
      <c r="BU5" s="22">
        <f t="shared" si="10"/>
        <v>0.64083228813559323</v>
      </c>
      <c r="BV5" s="66">
        <f t="shared" si="11"/>
        <v>37809105</v>
      </c>
      <c r="BW5" s="66"/>
      <c r="BX5" s="66"/>
      <c r="BY5" s="66"/>
      <c r="BZ5" s="66"/>
      <c r="CA5" s="66">
        <f>+'[1]MAYO 2016'!$H$1286+'[1]MAYO 2016'!$H$1292</f>
        <v>35999998</v>
      </c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>
        <f>+'[1]MAYO 2016'!$H$1288+'[1]MAYO 2016'!$H$1290+'[1]MAYO 2016'!$H$1294</f>
        <v>1809107</v>
      </c>
      <c r="CQ5" s="22">
        <f t="shared" si="12"/>
        <v>0.35916771186440677</v>
      </c>
      <c r="CR5" s="66">
        <f t="shared" si="13"/>
        <v>21190895</v>
      </c>
      <c r="CS5" s="66">
        <f t="shared" si="14"/>
        <v>0</v>
      </c>
      <c r="CT5" s="66">
        <f t="shared" si="14"/>
        <v>0</v>
      </c>
      <c r="CU5" s="66">
        <f t="shared" si="14"/>
        <v>18000000</v>
      </c>
      <c r="CV5" s="66">
        <f t="shared" si="14"/>
        <v>0</v>
      </c>
      <c r="CW5" s="66">
        <f t="shared" si="14"/>
        <v>2</v>
      </c>
      <c r="CX5" s="66">
        <f t="shared" si="14"/>
        <v>0</v>
      </c>
      <c r="CY5" s="66">
        <f t="shared" si="14"/>
        <v>0</v>
      </c>
      <c r="CZ5" s="66">
        <f t="shared" si="15"/>
        <v>0</v>
      </c>
      <c r="DA5" s="66">
        <f t="shared" si="15"/>
        <v>0</v>
      </c>
      <c r="DB5" s="66">
        <f t="shared" si="15"/>
        <v>0</v>
      </c>
      <c r="DC5" s="66">
        <f t="shared" si="16"/>
        <v>0</v>
      </c>
      <c r="DD5" s="66">
        <f t="shared" si="16"/>
        <v>0</v>
      </c>
      <c r="DE5" s="66">
        <f t="shared" si="16"/>
        <v>0</v>
      </c>
      <c r="DF5" s="66">
        <f t="shared" si="17"/>
        <v>0</v>
      </c>
      <c r="DG5" s="66">
        <f t="shared" si="17"/>
        <v>0</v>
      </c>
      <c r="DH5" s="66">
        <f t="shared" si="17"/>
        <v>0</v>
      </c>
      <c r="DI5" s="66"/>
      <c r="DJ5" s="66">
        <f t="shared" si="18"/>
        <v>0</v>
      </c>
      <c r="DK5" s="66">
        <f t="shared" si="18"/>
        <v>0</v>
      </c>
      <c r="DL5" s="66">
        <f t="shared" si="18"/>
        <v>3190893</v>
      </c>
      <c r="DN5" s="198"/>
      <c r="DO5" s="198"/>
      <c r="DP5" s="198"/>
      <c r="DQ5" s="198"/>
      <c r="DR5" s="198"/>
    </row>
    <row r="6" spans="1:122" ht="45" hidden="1" x14ac:dyDescent="0.25">
      <c r="A6" s="117"/>
      <c r="B6" s="252"/>
      <c r="C6" s="103" t="s">
        <v>321</v>
      </c>
      <c r="D6" s="69" t="s">
        <v>320</v>
      </c>
      <c r="E6" s="109">
        <v>510</v>
      </c>
      <c r="F6" s="67" t="s">
        <v>287</v>
      </c>
      <c r="G6" s="66">
        <f t="shared" si="0"/>
        <v>21000000</v>
      </c>
      <c r="H6" s="66"/>
      <c r="I6" s="66"/>
      <c r="J6" s="66">
        <v>11000000</v>
      </c>
      <c r="K6" s="66"/>
      <c r="L6" s="66">
        <v>10000000</v>
      </c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134"/>
      <c r="AC6" s="22">
        <f t="shared" si="1"/>
        <v>0.47619047619047616</v>
      </c>
      <c r="AD6" s="66">
        <f t="shared" si="2"/>
        <v>10000000</v>
      </c>
      <c r="AE6" s="66"/>
      <c r="AF6" s="66"/>
      <c r="AG6" s="66"/>
      <c r="AH6" s="66"/>
      <c r="AI6" s="66">
        <f>+'[2]MARZO 2016 ULTIMO'!$O$878</f>
        <v>10000000</v>
      </c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22">
        <f t="shared" si="3"/>
        <v>0.52380952380952384</v>
      </c>
      <c r="AZ6" s="66">
        <f t="shared" si="4"/>
        <v>11000000</v>
      </c>
      <c r="BA6" s="66">
        <f t="shared" si="5"/>
        <v>0</v>
      </c>
      <c r="BB6" s="66">
        <f t="shared" si="5"/>
        <v>0</v>
      </c>
      <c r="BC6" s="66">
        <f t="shared" si="6"/>
        <v>11000000</v>
      </c>
      <c r="BD6" s="66">
        <f t="shared" si="6"/>
        <v>0</v>
      </c>
      <c r="BE6" s="66">
        <f t="shared" si="7"/>
        <v>0</v>
      </c>
      <c r="BF6" s="66">
        <f t="shared" si="7"/>
        <v>0</v>
      </c>
      <c r="BG6" s="66">
        <f t="shared" si="7"/>
        <v>0</v>
      </c>
      <c r="BH6" s="66">
        <f t="shared" si="7"/>
        <v>0</v>
      </c>
      <c r="BI6" s="66">
        <f t="shared" si="7"/>
        <v>0</v>
      </c>
      <c r="BJ6" s="66">
        <f t="shared" si="7"/>
        <v>0</v>
      </c>
      <c r="BK6" s="66">
        <f t="shared" si="7"/>
        <v>0</v>
      </c>
      <c r="BL6" s="66">
        <f t="shared" si="7"/>
        <v>0</v>
      </c>
      <c r="BM6" s="66">
        <f t="shared" si="7"/>
        <v>0</v>
      </c>
      <c r="BN6" s="66">
        <f t="shared" si="7"/>
        <v>0</v>
      </c>
      <c r="BO6" s="66">
        <f t="shared" si="7"/>
        <v>0</v>
      </c>
      <c r="BP6" s="66">
        <f t="shared" si="7"/>
        <v>0</v>
      </c>
      <c r="BQ6" s="66"/>
      <c r="BR6" s="66"/>
      <c r="BS6" s="66">
        <f t="shared" si="8"/>
        <v>0</v>
      </c>
      <c r="BT6" s="66">
        <f t="shared" si="9"/>
        <v>0</v>
      </c>
      <c r="BU6" s="22">
        <f t="shared" si="10"/>
        <v>0.47619047619047616</v>
      </c>
      <c r="BV6" s="66">
        <f t="shared" si="11"/>
        <v>10000000</v>
      </c>
      <c r="BW6" s="66"/>
      <c r="BX6" s="66"/>
      <c r="BY6" s="66"/>
      <c r="BZ6" s="66"/>
      <c r="CA6" s="66">
        <f>+'[3]ABRIL 2016'!$O$1124</f>
        <v>10000000</v>
      </c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22">
        <f t="shared" si="12"/>
        <v>0.52380952380952384</v>
      </c>
      <c r="CR6" s="66">
        <f t="shared" si="13"/>
        <v>11000000</v>
      </c>
      <c r="CS6" s="66">
        <f t="shared" si="14"/>
        <v>0</v>
      </c>
      <c r="CT6" s="66">
        <f t="shared" si="14"/>
        <v>0</v>
      </c>
      <c r="CU6" s="66">
        <f t="shared" si="14"/>
        <v>11000000</v>
      </c>
      <c r="CV6" s="66">
        <f t="shared" si="14"/>
        <v>0</v>
      </c>
      <c r="CW6" s="66">
        <f t="shared" si="14"/>
        <v>0</v>
      </c>
      <c r="CX6" s="66">
        <f t="shared" si="14"/>
        <v>0</v>
      </c>
      <c r="CY6" s="66">
        <f t="shared" si="14"/>
        <v>0</v>
      </c>
      <c r="CZ6" s="66">
        <f t="shared" si="15"/>
        <v>0</v>
      </c>
      <c r="DA6" s="66">
        <f t="shared" si="15"/>
        <v>0</v>
      </c>
      <c r="DB6" s="66">
        <f t="shared" si="15"/>
        <v>0</v>
      </c>
      <c r="DC6" s="66">
        <f t="shared" si="16"/>
        <v>0</v>
      </c>
      <c r="DD6" s="66">
        <f t="shared" si="16"/>
        <v>0</v>
      </c>
      <c r="DE6" s="66">
        <f t="shared" si="16"/>
        <v>0</v>
      </c>
      <c r="DF6" s="66">
        <f t="shared" si="17"/>
        <v>0</v>
      </c>
      <c r="DG6" s="66">
        <f t="shared" si="17"/>
        <v>0</v>
      </c>
      <c r="DH6" s="66">
        <f t="shared" si="17"/>
        <v>0</v>
      </c>
      <c r="DI6" s="66"/>
      <c r="DJ6" s="66">
        <f t="shared" si="18"/>
        <v>0</v>
      </c>
      <c r="DK6" s="66">
        <f t="shared" si="18"/>
        <v>0</v>
      </c>
      <c r="DL6" s="66">
        <f t="shared" si="18"/>
        <v>0</v>
      </c>
      <c r="DN6" s="198"/>
      <c r="DO6" s="198"/>
      <c r="DP6" s="198"/>
      <c r="DQ6" s="198"/>
      <c r="DR6" s="198"/>
    </row>
    <row r="7" spans="1:122" ht="60.75" hidden="1" customHeight="1" x14ac:dyDescent="0.25">
      <c r="A7" s="117"/>
      <c r="B7" s="132" t="s">
        <v>319</v>
      </c>
      <c r="C7" s="103" t="s">
        <v>318</v>
      </c>
      <c r="D7" s="69" t="s">
        <v>317</v>
      </c>
      <c r="E7" s="82">
        <v>510</v>
      </c>
      <c r="F7" s="67" t="s">
        <v>316</v>
      </c>
      <c r="G7" s="66">
        <f t="shared" si="0"/>
        <v>33576315</v>
      </c>
      <c r="H7" s="66"/>
      <c r="I7" s="66"/>
      <c r="J7" s="66">
        <f>21000000-21000000</f>
        <v>0</v>
      </c>
      <c r="K7" s="66"/>
      <c r="L7" s="66">
        <f>21000000</f>
        <v>21000000</v>
      </c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>
        <v>12576315</v>
      </c>
      <c r="AC7" s="22">
        <f t="shared" si="1"/>
        <v>5.5882100224518387E-2</v>
      </c>
      <c r="AD7" s="66">
        <f t="shared" si="2"/>
        <v>1876315</v>
      </c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>
        <f>+'[4]ENERO 2016'!$AD$520</f>
        <v>1876315</v>
      </c>
      <c r="AY7" s="22">
        <f t="shared" si="3"/>
        <v>0.94411789977548166</v>
      </c>
      <c r="AZ7" s="66">
        <f t="shared" si="4"/>
        <v>31700000</v>
      </c>
      <c r="BA7" s="66">
        <f t="shared" si="5"/>
        <v>0</v>
      </c>
      <c r="BB7" s="66">
        <f t="shared" si="5"/>
        <v>0</v>
      </c>
      <c r="BC7" s="66">
        <f t="shared" si="6"/>
        <v>0</v>
      </c>
      <c r="BD7" s="66">
        <f t="shared" si="6"/>
        <v>0</v>
      </c>
      <c r="BE7" s="66">
        <f t="shared" si="7"/>
        <v>21000000</v>
      </c>
      <c r="BF7" s="66">
        <f t="shared" si="7"/>
        <v>0</v>
      </c>
      <c r="BG7" s="66">
        <f t="shared" si="7"/>
        <v>0</v>
      </c>
      <c r="BH7" s="66">
        <f t="shared" si="7"/>
        <v>0</v>
      </c>
      <c r="BI7" s="66">
        <f t="shared" si="7"/>
        <v>0</v>
      </c>
      <c r="BJ7" s="66">
        <f t="shared" si="7"/>
        <v>0</v>
      </c>
      <c r="BK7" s="66">
        <f t="shared" si="7"/>
        <v>0</v>
      </c>
      <c r="BL7" s="66">
        <f t="shared" si="7"/>
        <v>0</v>
      </c>
      <c r="BM7" s="66">
        <f t="shared" si="7"/>
        <v>0</v>
      </c>
      <c r="BN7" s="66">
        <f t="shared" si="7"/>
        <v>0</v>
      </c>
      <c r="BO7" s="66">
        <f t="shared" si="7"/>
        <v>0</v>
      </c>
      <c r="BP7" s="66">
        <f t="shared" si="7"/>
        <v>0</v>
      </c>
      <c r="BQ7" s="66"/>
      <c r="BR7" s="66"/>
      <c r="BS7" s="66">
        <f t="shared" si="8"/>
        <v>0</v>
      </c>
      <c r="BT7" s="66">
        <f t="shared" si="9"/>
        <v>10700000</v>
      </c>
      <c r="BU7" s="22">
        <f t="shared" si="10"/>
        <v>2.3497754294954643E-2</v>
      </c>
      <c r="BV7" s="66">
        <f t="shared" si="11"/>
        <v>788968</v>
      </c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>
        <v>788968</v>
      </c>
      <c r="CQ7" s="22">
        <f t="shared" si="12"/>
        <v>0.9765022457050454</v>
      </c>
      <c r="CR7" s="66">
        <f t="shared" si="13"/>
        <v>32787347</v>
      </c>
      <c r="CS7" s="66">
        <f t="shared" si="14"/>
        <v>0</v>
      </c>
      <c r="CT7" s="66">
        <f t="shared" si="14"/>
        <v>0</v>
      </c>
      <c r="CU7" s="66">
        <f t="shared" si="14"/>
        <v>0</v>
      </c>
      <c r="CV7" s="66">
        <f t="shared" si="14"/>
        <v>0</v>
      </c>
      <c r="CW7" s="66">
        <f t="shared" si="14"/>
        <v>21000000</v>
      </c>
      <c r="CX7" s="66">
        <f t="shared" si="14"/>
        <v>0</v>
      </c>
      <c r="CY7" s="66">
        <f t="shared" si="14"/>
        <v>0</v>
      </c>
      <c r="CZ7" s="66">
        <f t="shared" si="15"/>
        <v>0</v>
      </c>
      <c r="DA7" s="66">
        <f t="shared" si="15"/>
        <v>0</v>
      </c>
      <c r="DB7" s="66">
        <f t="shared" si="15"/>
        <v>0</v>
      </c>
      <c r="DC7" s="66">
        <f t="shared" si="16"/>
        <v>0</v>
      </c>
      <c r="DD7" s="66">
        <f t="shared" si="16"/>
        <v>0</v>
      </c>
      <c r="DE7" s="66">
        <f t="shared" si="16"/>
        <v>0</v>
      </c>
      <c r="DF7" s="66">
        <f t="shared" si="17"/>
        <v>0</v>
      </c>
      <c r="DG7" s="66">
        <f t="shared" si="17"/>
        <v>0</v>
      </c>
      <c r="DH7" s="66">
        <f t="shared" si="17"/>
        <v>0</v>
      </c>
      <c r="DI7" s="66"/>
      <c r="DJ7" s="66">
        <f t="shared" si="18"/>
        <v>0</v>
      </c>
      <c r="DK7" s="66">
        <f t="shared" si="18"/>
        <v>0</v>
      </c>
      <c r="DL7" s="66">
        <f t="shared" si="18"/>
        <v>11787347</v>
      </c>
      <c r="DN7" s="198"/>
      <c r="DO7" s="198"/>
      <c r="DP7" s="198"/>
      <c r="DQ7" s="198"/>
      <c r="DR7" s="198"/>
    </row>
    <row r="8" spans="1:122" ht="54.75" hidden="1" customHeight="1" x14ac:dyDescent="0.25">
      <c r="A8" s="117"/>
      <c r="B8" s="251" t="s">
        <v>315</v>
      </c>
      <c r="C8" s="103" t="s">
        <v>314</v>
      </c>
      <c r="D8" s="69" t="s">
        <v>313</v>
      </c>
      <c r="E8" s="82">
        <v>310</v>
      </c>
      <c r="F8" s="67" t="s">
        <v>287</v>
      </c>
      <c r="G8" s="66">
        <f t="shared" si="0"/>
        <v>200000000</v>
      </c>
      <c r="H8" s="66"/>
      <c r="I8" s="66"/>
      <c r="J8" s="66">
        <f>200000000-193378600</f>
        <v>6621400</v>
      </c>
      <c r="K8" s="66"/>
      <c r="L8" s="66">
        <f>193378600</f>
        <v>193378600</v>
      </c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C8" s="22">
        <f t="shared" si="1"/>
        <v>0.99987499999999996</v>
      </c>
      <c r="AD8" s="66">
        <f t="shared" si="2"/>
        <v>199975000</v>
      </c>
      <c r="AE8" s="66"/>
      <c r="AF8" s="66"/>
      <c r="AG8" s="66">
        <f>+'[4]ENERO 2016'!$M$109</f>
        <v>6621400</v>
      </c>
      <c r="AH8" s="66"/>
      <c r="AI8" s="66">
        <f>+'[5]FEBRERO 2016'!$O$125</f>
        <v>193353600</v>
      </c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22">
        <f t="shared" si="3"/>
        <v>1.2500000000004174E-4</v>
      </c>
      <c r="AZ8" s="66">
        <f t="shared" si="4"/>
        <v>25000</v>
      </c>
      <c r="BA8" s="66">
        <f t="shared" si="5"/>
        <v>0</v>
      </c>
      <c r="BB8" s="66">
        <f t="shared" si="5"/>
        <v>0</v>
      </c>
      <c r="BC8" s="66">
        <f t="shared" si="6"/>
        <v>0</v>
      </c>
      <c r="BD8" s="66">
        <f t="shared" si="6"/>
        <v>0</v>
      </c>
      <c r="BE8" s="66">
        <f t="shared" si="7"/>
        <v>25000</v>
      </c>
      <c r="BF8" s="66">
        <f t="shared" si="7"/>
        <v>0</v>
      </c>
      <c r="BG8" s="66">
        <f t="shared" si="7"/>
        <v>0</v>
      </c>
      <c r="BH8" s="66">
        <f t="shared" si="7"/>
        <v>0</v>
      </c>
      <c r="BI8" s="66">
        <f t="shared" si="7"/>
        <v>0</v>
      </c>
      <c r="BJ8" s="66">
        <f t="shared" si="7"/>
        <v>0</v>
      </c>
      <c r="BK8" s="66">
        <f t="shared" si="7"/>
        <v>0</v>
      </c>
      <c r="BL8" s="66">
        <f t="shared" si="7"/>
        <v>0</v>
      </c>
      <c r="BM8" s="66">
        <f t="shared" si="7"/>
        <v>0</v>
      </c>
      <c r="BN8" s="66">
        <f t="shared" si="7"/>
        <v>0</v>
      </c>
      <c r="BO8" s="66">
        <f t="shared" si="7"/>
        <v>0</v>
      </c>
      <c r="BP8" s="66">
        <f t="shared" si="7"/>
        <v>0</v>
      </c>
      <c r="BQ8" s="66"/>
      <c r="BR8" s="66"/>
      <c r="BS8" s="66">
        <f t="shared" si="8"/>
        <v>0</v>
      </c>
      <c r="BT8" s="66">
        <f t="shared" si="9"/>
        <v>0</v>
      </c>
      <c r="BU8" s="22">
        <f t="shared" si="10"/>
        <v>0.56338447000000003</v>
      </c>
      <c r="BV8" s="66">
        <f t="shared" si="11"/>
        <v>112676894</v>
      </c>
      <c r="BW8" s="66"/>
      <c r="BX8" s="66"/>
      <c r="BY8" s="66">
        <f>+'[4]ENERO 2016'!$H$107</f>
        <v>6621400</v>
      </c>
      <c r="BZ8" s="66"/>
      <c r="CA8" s="66">
        <f>+'[1]MAYO 2016'!$H$206+'[1]MAYO 2016'!$H$207+'[1]MAYO 2016'!$H$209</f>
        <v>106055494</v>
      </c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22">
        <f t="shared" si="12"/>
        <v>0.43661552999999997</v>
      </c>
      <c r="CR8" s="66">
        <f t="shared" si="13"/>
        <v>87323106</v>
      </c>
      <c r="CS8" s="66">
        <f t="shared" si="14"/>
        <v>0</v>
      </c>
      <c r="CT8" s="66">
        <f t="shared" si="14"/>
        <v>0</v>
      </c>
      <c r="CU8" s="66">
        <f t="shared" si="14"/>
        <v>0</v>
      </c>
      <c r="CV8" s="66">
        <f t="shared" si="14"/>
        <v>0</v>
      </c>
      <c r="CW8" s="66">
        <f t="shared" si="14"/>
        <v>87323106</v>
      </c>
      <c r="CX8" s="66">
        <f t="shared" si="14"/>
        <v>0</v>
      </c>
      <c r="CY8" s="66">
        <f t="shared" si="14"/>
        <v>0</v>
      </c>
      <c r="CZ8" s="66">
        <f t="shared" si="15"/>
        <v>0</v>
      </c>
      <c r="DA8" s="66">
        <f t="shared" si="15"/>
        <v>0</v>
      </c>
      <c r="DB8" s="66">
        <f t="shared" si="15"/>
        <v>0</v>
      </c>
      <c r="DC8" s="66">
        <f t="shared" si="16"/>
        <v>0</v>
      </c>
      <c r="DD8" s="66">
        <f t="shared" si="16"/>
        <v>0</v>
      </c>
      <c r="DE8" s="66">
        <f t="shared" si="16"/>
        <v>0</v>
      </c>
      <c r="DF8" s="66">
        <f t="shared" si="17"/>
        <v>0</v>
      </c>
      <c r="DG8" s="66">
        <f t="shared" si="17"/>
        <v>0</v>
      </c>
      <c r="DH8" s="66">
        <f t="shared" si="17"/>
        <v>0</v>
      </c>
      <c r="DI8" s="66"/>
      <c r="DJ8" s="66">
        <f t="shared" si="18"/>
        <v>0</v>
      </c>
      <c r="DK8" s="66">
        <f t="shared" si="18"/>
        <v>0</v>
      </c>
      <c r="DL8" s="66">
        <f t="shared" si="18"/>
        <v>0</v>
      </c>
      <c r="DN8" s="198"/>
      <c r="DO8" s="198"/>
      <c r="DP8" s="198"/>
      <c r="DQ8" s="198"/>
      <c r="DR8" s="198"/>
    </row>
    <row r="9" spans="1:122" ht="54.75" hidden="1" customHeight="1" x14ac:dyDescent="0.25">
      <c r="A9" s="117"/>
      <c r="B9" s="261"/>
      <c r="C9" s="103" t="s">
        <v>312</v>
      </c>
      <c r="D9" s="69" t="s">
        <v>311</v>
      </c>
      <c r="E9" s="82">
        <v>310</v>
      </c>
      <c r="F9" s="67" t="s">
        <v>310</v>
      </c>
      <c r="G9" s="66">
        <f t="shared" si="0"/>
        <v>562000000</v>
      </c>
      <c r="H9" s="66"/>
      <c r="I9" s="66"/>
      <c r="J9" s="66">
        <f>150000000+21000000+193378600</f>
        <v>364378600</v>
      </c>
      <c r="K9" s="66"/>
      <c r="L9" s="66">
        <f>370000000-21000000-193378600</f>
        <v>155621400</v>
      </c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>
        <f>30000000+12000000</f>
        <v>42000000</v>
      </c>
      <c r="AB9" s="133"/>
      <c r="AC9" s="22">
        <f t="shared" si="1"/>
        <v>0.16923232918149467</v>
      </c>
      <c r="AD9" s="66">
        <f t="shared" si="2"/>
        <v>95108569</v>
      </c>
      <c r="AE9" s="66"/>
      <c r="AF9" s="66"/>
      <c r="AG9" s="66">
        <f>+'[1]MAYO 2016'!$M$224</f>
        <v>23168608</v>
      </c>
      <c r="AH9" s="66"/>
      <c r="AI9" s="66">
        <f>+'[1]MAYO 2016'!$O$224</f>
        <v>69700559</v>
      </c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>
        <f>+'[1]MAYO 2016'!$AG$224</f>
        <v>2239402</v>
      </c>
      <c r="AY9" s="22">
        <f t="shared" si="3"/>
        <v>0.83076767081850533</v>
      </c>
      <c r="AZ9" s="66">
        <f t="shared" si="4"/>
        <v>466891431</v>
      </c>
      <c r="BA9" s="66">
        <f t="shared" si="5"/>
        <v>0</v>
      </c>
      <c r="BB9" s="66">
        <f t="shared" si="5"/>
        <v>0</v>
      </c>
      <c r="BC9" s="66">
        <f t="shared" si="6"/>
        <v>341209992</v>
      </c>
      <c r="BD9" s="66">
        <f t="shared" si="6"/>
        <v>0</v>
      </c>
      <c r="BE9" s="66">
        <f t="shared" si="7"/>
        <v>85920841</v>
      </c>
      <c r="BF9" s="66">
        <f t="shared" si="7"/>
        <v>0</v>
      </c>
      <c r="BG9" s="66">
        <f t="shared" si="7"/>
        <v>0</v>
      </c>
      <c r="BH9" s="66">
        <f t="shared" si="7"/>
        <v>0</v>
      </c>
      <c r="BI9" s="66">
        <f t="shared" si="7"/>
        <v>0</v>
      </c>
      <c r="BJ9" s="66">
        <f t="shared" si="7"/>
        <v>0</v>
      </c>
      <c r="BK9" s="66">
        <f t="shared" si="7"/>
        <v>0</v>
      </c>
      <c r="BL9" s="66">
        <f t="shared" si="7"/>
        <v>0</v>
      </c>
      <c r="BM9" s="66">
        <f t="shared" si="7"/>
        <v>0</v>
      </c>
      <c r="BN9" s="66">
        <f t="shared" si="7"/>
        <v>0</v>
      </c>
      <c r="BO9" s="66">
        <f t="shared" si="7"/>
        <v>0</v>
      </c>
      <c r="BP9" s="66">
        <f t="shared" si="7"/>
        <v>0</v>
      </c>
      <c r="BQ9" s="66"/>
      <c r="BR9" s="66"/>
      <c r="BS9" s="66">
        <f t="shared" si="8"/>
        <v>0</v>
      </c>
      <c r="BT9" s="66">
        <f t="shared" si="9"/>
        <v>39760598</v>
      </c>
      <c r="BU9" s="22">
        <f t="shared" si="10"/>
        <v>0.16913328291814947</v>
      </c>
      <c r="BV9" s="66">
        <f t="shared" si="11"/>
        <v>95052905</v>
      </c>
      <c r="BW9" s="66"/>
      <c r="BX9" s="66"/>
      <c r="BY9" s="66">
        <f>+'[1]MAYO 2016'!$H$290+'[1]MAYO 2016'!$H$291+'[1]MAYO 2016'!$H$292+'[1]MAYO 2016'!$H$294+'[1]MAYO 2016'!$H$295+'[1]MAYO 2016'!$H$296+'[1]MAYO 2016'!$H$297+'[1]MAYO 2016'!$H$298+'[1]MAYO 2016'!$H$299+'[1]MAYO 2016'!$H$300+'[1]MAYO 2016'!$H$301+'[1]MAYO 2016'!$H$302+'[1]MAYO 2016'!$H$303+'[1]MAYO 2016'!$H$305+'[1]MAYO 2016'!$H$306+'[1]MAYO 2016'!$H$307+'[1]MAYO 2016'!$H$308+'[1]MAYO 2016'!$H$309+'[1]MAYO 2016'!$H$310+'[1]MAYO 2016'!$H$311+'[1]MAYO 2016'!$H$312+'[1]MAYO 2016'!$H$313+'[1]MAYO 2016'!$H$314+'[1]MAYO 2016'!$H$315</f>
        <v>23168608</v>
      </c>
      <c r="BZ9" s="66"/>
      <c r="CA9" s="66">
        <f>+'[1]MAYO 2016'!$H$222-BY9-CP9</f>
        <v>69700559</v>
      </c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>
        <f>+'[1]MAYO 2016'!$H$293</f>
        <v>2183738</v>
      </c>
      <c r="CQ9" s="22">
        <f t="shared" si="12"/>
        <v>0.83086671708185056</v>
      </c>
      <c r="CR9" s="66">
        <f t="shared" si="13"/>
        <v>466947095</v>
      </c>
      <c r="CS9" s="66">
        <f t="shared" si="14"/>
        <v>0</v>
      </c>
      <c r="CT9" s="66">
        <f t="shared" si="14"/>
        <v>0</v>
      </c>
      <c r="CU9" s="66">
        <f t="shared" si="14"/>
        <v>341209992</v>
      </c>
      <c r="CV9" s="66">
        <f t="shared" si="14"/>
        <v>0</v>
      </c>
      <c r="CW9" s="66">
        <f t="shared" si="14"/>
        <v>85920841</v>
      </c>
      <c r="CX9" s="66">
        <f t="shared" si="14"/>
        <v>0</v>
      </c>
      <c r="CY9" s="66">
        <f t="shared" si="14"/>
        <v>0</v>
      </c>
      <c r="CZ9" s="66">
        <f t="shared" si="15"/>
        <v>0</v>
      </c>
      <c r="DA9" s="66">
        <f t="shared" si="15"/>
        <v>0</v>
      </c>
      <c r="DB9" s="66">
        <f t="shared" si="15"/>
        <v>0</v>
      </c>
      <c r="DC9" s="66">
        <f t="shared" si="16"/>
        <v>0</v>
      </c>
      <c r="DD9" s="66">
        <f t="shared" si="16"/>
        <v>0</v>
      </c>
      <c r="DE9" s="66">
        <f t="shared" si="16"/>
        <v>0</v>
      </c>
      <c r="DF9" s="66">
        <f t="shared" si="17"/>
        <v>0</v>
      </c>
      <c r="DG9" s="66">
        <f t="shared" si="17"/>
        <v>0</v>
      </c>
      <c r="DH9" s="66">
        <f t="shared" si="17"/>
        <v>0</v>
      </c>
      <c r="DI9" s="66"/>
      <c r="DJ9" s="66">
        <f t="shared" si="18"/>
        <v>0</v>
      </c>
      <c r="DK9" s="66">
        <f t="shared" si="18"/>
        <v>0</v>
      </c>
      <c r="DL9" s="66">
        <f t="shared" si="18"/>
        <v>39816262</v>
      </c>
      <c r="DN9" s="198"/>
      <c r="DO9" s="198"/>
      <c r="DP9" s="198"/>
      <c r="DQ9" s="198"/>
      <c r="DR9" s="198"/>
    </row>
    <row r="10" spans="1:122" ht="30.75" hidden="1" customHeight="1" x14ac:dyDescent="0.25">
      <c r="A10" s="117"/>
      <c r="B10" s="261"/>
      <c r="C10" s="103" t="s">
        <v>309</v>
      </c>
      <c r="D10" s="69" t="s">
        <v>308</v>
      </c>
      <c r="E10" s="82">
        <v>310</v>
      </c>
      <c r="F10" s="67" t="s">
        <v>287</v>
      </c>
      <c r="G10" s="66">
        <f t="shared" si="0"/>
        <v>15000000</v>
      </c>
      <c r="H10" s="66"/>
      <c r="I10" s="66"/>
      <c r="J10" s="66"/>
      <c r="K10" s="66"/>
      <c r="L10" s="66">
        <v>15000000</v>
      </c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133"/>
      <c r="AC10" s="22">
        <f t="shared" si="1"/>
        <v>0</v>
      </c>
      <c r="AD10" s="66">
        <f t="shared" si="2"/>
        <v>0</v>
      </c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22">
        <f t="shared" si="3"/>
        <v>1</v>
      </c>
      <c r="AZ10" s="66">
        <f t="shared" si="4"/>
        <v>15000000</v>
      </c>
      <c r="BA10" s="66">
        <f t="shared" si="5"/>
        <v>0</v>
      </c>
      <c r="BB10" s="66">
        <f t="shared" ref="BB10:BB16" si="19">I10-AF10</f>
        <v>0</v>
      </c>
      <c r="BC10" s="66">
        <f t="shared" si="6"/>
        <v>0</v>
      </c>
      <c r="BD10" s="66">
        <f t="shared" si="6"/>
        <v>0</v>
      </c>
      <c r="BE10" s="66">
        <f t="shared" si="7"/>
        <v>15000000</v>
      </c>
      <c r="BF10" s="66">
        <f t="shared" si="7"/>
        <v>0</v>
      </c>
      <c r="BG10" s="66">
        <f t="shared" si="7"/>
        <v>0</v>
      </c>
      <c r="BH10" s="66">
        <f t="shared" si="7"/>
        <v>0</v>
      </c>
      <c r="BI10" s="66">
        <f t="shared" si="7"/>
        <v>0</v>
      </c>
      <c r="BJ10" s="66">
        <f t="shared" si="7"/>
        <v>0</v>
      </c>
      <c r="BK10" s="66">
        <f t="shared" si="7"/>
        <v>0</v>
      </c>
      <c r="BL10" s="66">
        <f t="shared" si="7"/>
        <v>0</v>
      </c>
      <c r="BM10" s="66">
        <f t="shared" si="7"/>
        <v>0</v>
      </c>
      <c r="BN10" s="66">
        <f t="shared" si="7"/>
        <v>0</v>
      </c>
      <c r="BO10" s="66">
        <f t="shared" si="7"/>
        <v>0</v>
      </c>
      <c r="BP10" s="66">
        <f t="shared" si="7"/>
        <v>0</v>
      </c>
      <c r="BQ10" s="66"/>
      <c r="BR10" s="66"/>
      <c r="BS10" s="66">
        <f t="shared" si="8"/>
        <v>0</v>
      </c>
      <c r="BT10" s="66">
        <f t="shared" si="9"/>
        <v>0</v>
      </c>
      <c r="BU10" s="22">
        <f t="shared" si="10"/>
        <v>0</v>
      </c>
      <c r="BV10" s="66">
        <f t="shared" si="11"/>
        <v>0</v>
      </c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22">
        <f t="shared" si="12"/>
        <v>1</v>
      </c>
      <c r="CR10" s="66">
        <f t="shared" si="13"/>
        <v>15000000</v>
      </c>
      <c r="CS10" s="66">
        <f t="shared" si="14"/>
        <v>0</v>
      </c>
      <c r="CT10" s="66">
        <f t="shared" si="14"/>
        <v>0</v>
      </c>
      <c r="CU10" s="66">
        <f t="shared" si="14"/>
        <v>0</v>
      </c>
      <c r="CV10" s="66">
        <f t="shared" si="14"/>
        <v>0</v>
      </c>
      <c r="CW10" s="66">
        <f t="shared" si="14"/>
        <v>15000000</v>
      </c>
      <c r="CX10" s="66">
        <f t="shared" si="14"/>
        <v>0</v>
      </c>
      <c r="CY10" s="66">
        <f t="shared" si="14"/>
        <v>0</v>
      </c>
      <c r="CZ10" s="66">
        <f t="shared" si="15"/>
        <v>0</v>
      </c>
      <c r="DA10" s="66">
        <f t="shared" si="15"/>
        <v>0</v>
      </c>
      <c r="DB10" s="66">
        <f t="shared" si="15"/>
        <v>0</v>
      </c>
      <c r="DC10" s="66">
        <f t="shared" si="16"/>
        <v>0</v>
      </c>
      <c r="DD10" s="66">
        <f t="shared" si="16"/>
        <v>0</v>
      </c>
      <c r="DE10" s="66">
        <f t="shared" si="16"/>
        <v>0</v>
      </c>
      <c r="DF10" s="66">
        <f t="shared" si="17"/>
        <v>0</v>
      </c>
      <c r="DG10" s="66">
        <f t="shared" si="17"/>
        <v>0</v>
      </c>
      <c r="DH10" s="66">
        <f t="shared" si="17"/>
        <v>0</v>
      </c>
      <c r="DI10" s="66"/>
      <c r="DJ10" s="66">
        <f t="shared" si="18"/>
        <v>0</v>
      </c>
      <c r="DK10" s="66">
        <f t="shared" si="18"/>
        <v>0</v>
      </c>
      <c r="DL10" s="66">
        <f t="shared" si="18"/>
        <v>0</v>
      </c>
      <c r="DN10" s="198"/>
      <c r="DO10" s="198"/>
      <c r="DP10" s="198"/>
      <c r="DQ10" s="198"/>
      <c r="DR10" s="198"/>
    </row>
    <row r="11" spans="1:122" ht="60" hidden="1" x14ac:dyDescent="0.25">
      <c r="A11" s="117"/>
      <c r="B11" s="261"/>
      <c r="C11" s="103" t="s">
        <v>307</v>
      </c>
      <c r="D11" s="69" t="s">
        <v>306</v>
      </c>
      <c r="E11" s="82">
        <v>310</v>
      </c>
      <c r="F11" s="67" t="s">
        <v>287</v>
      </c>
      <c r="G11" s="66">
        <f t="shared" si="0"/>
        <v>50000000</v>
      </c>
      <c r="H11" s="66"/>
      <c r="I11" s="39"/>
      <c r="J11" s="66">
        <v>50000000</v>
      </c>
      <c r="K11" s="39"/>
      <c r="L11" s="39"/>
      <c r="M11" s="66"/>
      <c r="N11" s="39"/>
      <c r="O11" s="21"/>
      <c r="P11" s="21"/>
      <c r="Q11" s="21"/>
      <c r="R11" s="21"/>
      <c r="S11" s="21"/>
      <c r="T11" s="21"/>
      <c r="U11" s="66"/>
      <c r="V11" s="21"/>
      <c r="W11" s="21"/>
      <c r="X11" s="21"/>
      <c r="Y11" s="21"/>
      <c r="Z11" s="21"/>
      <c r="AA11" s="39"/>
      <c r="AB11" s="133"/>
      <c r="AC11" s="22">
        <f t="shared" si="1"/>
        <v>0</v>
      </c>
      <c r="AD11" s="66">
        <f t="shared" si="2"/>
        <v>0</v>
      </c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22">
        <f t="shared" si="3"/>
        <v>1</v>
      </c>
      <c r="AZ11" s="66">
        <f t="shared" si="4"/>
        <v>50000000</v>
      </c>
      <c r="BA11" s="66">
        <f t="shared" si="5"/>
        <v>0</v>
      </c>
      <c r="BB11" s="66">
        <f t="shared" si="19"/>
        <v>0</v>
      </c>
      <c r="BC11" s="66">
        <f t="shared" si="6"/>
        <v>50000000</v>
      </c>
      <c r="BD11" s="66">
        <f t="shared" si="6"/>
        <v>0</v>
      </c>
      <c r="BE11" s="66">
        <f t="shared" si="7"/>
        <v>0</v>
      </c>
      <c r="BF11" s="66">
        <f t="shared" si="7"/>
        <v>0</v>
      </c>
      <c r="BG11" s="66">
        <f t="shared" si="7"/>
        <v>0</v>
      </c>
      <c r="BH11" s="66">
        <f t="shared" si="7"/>
        <v>0</v>
      </c>
      <c r="BI11" s="66">
        <f t="shared" si="7"/>
        <v>0</v>
      </c>
      <c r="BJ11" s="66">
        <f t="shared" si="7"/>
        <v>0</v>
      </c>
      <c r="BK11" s="66">
        <f t="shared" si="7"/>
        <v>0</v>
      </c>
      <c r="BL11" s="66">
        <f t="shared" si="7"/>
        <v>0</v>
      </c>
      <c r="BM11" s="66">
        <f t="shared" si="7"/>
        <v>0</v>
      </c>
      <c r="BN11" s="66">
        <f t="shared" si="7"/>
        <v>0</v>
      </c>
      <c r="BO11" s="66">
        <f t="shared" si="7"/>
        <v>0</v>
      </c>
      <c r="BP11" s="66">
        <f t="shared" si="7"/>
        <v>0</v>
      </c>
      <c r="BQ11" s="66"/>
      <c r="BR11" s="66"/>
      <c r="BS11" s="66">
        <f t="shared" si="8"/>
        <v>0</v>
      </c>
      <c r="BT11" s="66">
        <f t="shared" si="9"/>
        <v>0</v>
      </c>
      <c r="BU11" s="22">
        <f t="shared" si="10"/>
        <v>0</v>
      </c>
      <c r="BV11" s="66">
        <f t="shared" si="11"/>
        <v>0</v>
      </c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22">
        <f t="shared" si="12"/>
        <v>1</v>
      </c>
      <c r="CR11" s="66">
        <f t="shared" si="13"/>
        <v>50000000</v>
      </c>
      <c r="CS11" s="66">
        <f t="shared" si="14"/>
        <v>0</v>
      </c>
      <c r="CT11" s="66">
        <f t="shared" si="14"/>
        <v>0</v>
      </c>
      <c r="CU11" s="66">
        <f t="shared" si="14"/>
        <v>50000000</v>
      </c>
      <c r="CV11" s="66">
        <f t="shared" si="14"/>
        <v>0</v>
      </c>
      <c r="CW11" s="66">
        <f t="shared" si="14"/>
        <v>0</v>
      </c>
      <c r="CX11" s="66">
        <f t="shared" si="14"/>
        <v>0</v>
      </c>
      <c r="CY11" s="66">
        <f t="shared" si="14"/>
        <v>0</v>
      </c>
      <c r="CZ11" s="66">
        <f t="shared" si="15"/>
        <v>0</v>
      </c>
      <c r="DA11" s="66">
        <f t="shared" si="15"/>
        <v>0</v>
      </c>
      <c r="DB11" s="66">
        <f t="shared" si="15"/>
        <v>0</v>
      </c>
      <c r="DC11" s="66">
        <f t="shared" si="16"/>
        <v>0</v>
      </c>
      <c r="DD11" s="66">
        <f t="shared" si="16"/>
        <v>0</v>
      </c>
      <c r="DE11" s="66">
        <f t="shared" si="16"/>
        <v>0</v>
      </c>
      <c r="DF11" s="66">
        <f t="shared" si="17"/>
        <v>0</v>
      </c>
      <c r="DG11" s="66">
        <f t="shared" si="17"/>
        <v>0</v>
      </c>
      <c r="DH11" s="66">
        <f t="shared" si="17"/>
        <v>0</v>
      </c>
      <c r="DI11" s="66"/>
      <c r="DJ11" s="66">
        <f t="shared" si="18"/>
        <v>0</v>
      </c>
      <c r="DK11" s="66">
        <f t="shared" si="18"/>
        <v>0</v>
      </c>
      <c r="DL11" s="66">
        <f t="shared" si="18"/>
        <v>0</v>
      </c>
      <c r="DN11" s="198"/>
      <c r="DO11" s="198"/>
      <c r="DP11" s="198"/>
      <c r="DQ11" s="198"/>
      <c r="DR11" s="198"/>
    </row>
    <row r="12" spans="1:122" ht="37.5" hidden="1" customHeight="1" x14ac:dyDescent="0.25">
      <c r="A12" s="117"/>
      <c r="B12" s="252"/>
      <c r="C12" s="103" t="s">
        <v>305</v>
      </c>
      <c r="D12" s="69" t="s">
        <v>304</v>
      </c>
      <c r="E12" s="82">
        <v>310</v>
      </c>
      <c r="F12" s="67" t="s">
        <v>287</v>
      </c>
      <c r="G12" s="66">
        <f t="shared" si="0"/>
        <v>10000000</v>
      </c>
      <c r="H12" s="66"/>
      <c r="I12" s="39"/>
      <c r="J12" s="66"/>
      <c r="K12" s="39"/>
      <c r="L12" s="66">
        <v>10000000</v>
      </c>
      <c r="M12" s="66"/>
      <c r="N12" s="39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39"/>
      <c r="AB12" s="133"/>
      <c r="AC12" s="22">
        <f t="shared" si="1"/>
        <v>0</v>
      </c>
      <c r="AD12" s="66">
        <f t="shared" si="2"/>
        <v>0</v>
      </c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22">
        <f t="shared" si="3"/>
        <v>1</v>
      </c>
      <c r="AZ12" s="66">
        <f t="shared" si="4"/>
        <v>10000000</v>
      </c>
      <c r="BA12" s="66">
        <f t="shared" si="5"/>
        <v>0</v>
      </c>
      <c r="BB12" s="66">
        <f t="shared" si="19"/>
        <v>0</v>
      </c>
      <c r="BC12" s="66">
        <f t="shared" si="6"/>
        <v>0</v>
      </c>
      <c r="BD12" s="66">
        <f t="shared" si="6"/>
        <v>0</v>
      </c>
      <c r="BE12" s="66">
        <f t="shared" si="7"/>
        <v>10000000</v>
      </c>
      <c r="BF12" s="66">
        <f t="shared" si="7"/>
        <v>0</v>
      </c>
      <c r="BG12" s="66">
        <f t="shared" si="7"/>
        <v>0</v>
      </c>
      <c r="BH12" s="66">
        <f t="shared" si="7"/>
        <v>0</v>
      </c>
      <c r="BI12" s="66">
        <f t="shared" si="7"/>
        <v>0</v>
      </c>
      <c r="BJ12" s="66">
        <f t="shared" si="7"/>
        <v>0</v>
      </c>
      <c r="BK12" s="66">
        <f t="shared" si="7"/>
        <v>0</v>
      </c>
      <c r="BL12" s="66">
        <f t="shared" si="7"/>
        <v>0</v>
      </c>
      <c r="BM12" s="66">
        <f t="shared" si="7"/>
        <v>0</v>
      </c>
      <c r="BN12" s="66">
        <f t="shared" si="7"/>
        <v>0</v>
      </c>
      <c r="BO12" s="66">
        <f t="shared" si="7"/>
        <v>0</v>
      </c>
      <c r="BP12" s="66">
        <f t="shared" si="7"/>
        <v>0</v>
      </c>
      <c r="BQ12" s="66"/>
      <c r="BR12" s="66"/>
      <c r="BS12" s="66">
        <f t="shared" si="8"/>
        <v>0</v>
      </c>
      <c r="BT12" s="66">
        <f t="shared" si="9"/>
        <v>0</v>
      </c>
      <c r="BU12" s="22">
        <f t="shared" si="10"/>
        <v>0</v>
      </c>
      <c r="BV12" s="66">
        <f t="shared" si="11"/>
        <v>0</v>
      </c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22">
        <f t="shared" si="12"/>
        <v>1</v>
      </c>
      <c r="CR12" s="66">
        <f t="shared" si="13"/>
        <v>10000000</v>
      </c>
      <c r="CS12" s="66">
        <f t="shared" si="14"/>
        <v>0</v>
      </c>
      <c r="CT12" s="66">
        <f t="shared" si="14"/>
        <v>0</v>
      </c>
      <c r="CU12" s="66">
        <f t="shared" si="14"/>
        <v>0</v>
      </c>
      <c r="CV12" s="66">
        <f t="shared" si="14"/>
        <v>0</v>
      </c>
      <c r="CW12" s="66">
        <f t="shared" si="14"/>
        <v>10000000</v>
      </c>
      <c r="CX12" s="66">
        <f t="shared" si="14"/>
        <v>0</v>
      </c>
      <c r="CY12" s="66">
        <f t="shared" si="14"/>
        <v>0</v>
      </c>
      <c r="CZ12" s="66">
        <f t="shared" si="15"/>
        <v>0</v>
      </c>
      <c r="DA12" s="66">
        <f t="shared" si="15"/>
        <v>0</v>
      </c>
      <c r="DB12" s="66">
        <f t="shared" si="15"/>
        <v>0</v>
      </c>
      <c r="DC12" s="66">
        <f t="shared" si="16"/>
        <v>0</v>
      </c>
      <c r="DD12" s="66">
        <f t="shared" si="16"/>
        <v>0</v>
      </c>
      <c r="DE12" s="66">
        <f t="shared" si="16"/>
        <v>0</v>
      </c>
      <c r="DF12" s="66">
        <f t="shared" si="17"/>
        <v>0</v>
      </c>
      <c r="DG12" s="66">
        <f t="shared" si="17"/>
        <v>0</v>
      </c>
      <c r="DH12" s="66">
        <f t="shared" si="17"/>
        <v>0</v>
      </c>
      <c r="DI12" s="66"/>
      <c r="DJ12" s="66">
        <f t="shared" si="18"/>
        <v>0</v>
      </c>
      <c r="DK12" s="66">
        <f t="shared" si="18"/>
        <v>0</v>
      </c>
      <c r="DL12" s="66">
        <f t="shared" si="18"/>
        <v>0</v>
      </c>
      <c r="DN12" s="198"/>
      <c r="DO12" s="198"/>
      <c r="DP12" s="198"/>
      <c r="DQ12" s="198"/>
      <c r="DR12" s="198"/>
    </row>
    <row r="13" spans="1:122" ht="105" hidden="1" x14ac:dyDescent="0.25">
      <c r="A13" s="117"/>
      <c r="B13" s="132" t="s">
        <v>303</v>
      </c>
      <c r="C13" s="103" t="s">
        <v>302</v>
      </c>
      <c r="D13" s="69" t="s">
        <v>301</v>
      </c>
      <c r="E13" s="82">
        <v>510</v>
      </c>
      <c r="F13" s="67" t="s">
        <v>300</v>
      </c>
      <c r="G13" s="66">
        <f t="shared" si="0"/>
        <v>223801036</v>
      </c>
      <c r="H13" s="66"/>
      <c r="I13" s="66"/>
      <c r="J13" s="66"/>
      <c r="K13" s="66"/>
      <c r="L13" s="66">
        <v>160000000</v>
      </c>
      <c r="M13" s="66">
        <v>14004396</v>
      </c>
      <c r="N13" s="66"/>
      <c r="O13" s="66"/>
      <c r="P13" s="66"/>
      <c r="Q13" s="66"/>
      <c r="R13" s="66"/>
      <c r="S13" s="66"/>
      <c r="T13" s="66"/>
      <c r="U13" s="66">
        <v>1796640</v>
      </c>
      <c r="V13" s="66"/>
      <c r="W13" s="66"/>
      <c r="X13" s="66"/>
      <c r="Y13" s="66"/>
      <c r="Z13" s="66"/>
      <c r="AA13" s="66">
        <v>48000000</v>
      </c>
      <c r="AC13" s="22">
        <f t="shared" si="1"/>
        <v>0.98554318577863953</v>
      </c>
      <c r="AD13" s="66">
        <f t="shared" si="2"/>
        <v>220565586</v>
      </c>
      <c r="AE13" s="66"/>
      <c r="AF13" s="66"/>
      <c r="AG13" s="66"/>
      <c r="AH13" s="66"/>
      <c r="AI13" s="66">
        <v>160000000</v>
      </c>
      <c r="AJ13" s="66">
        <f>+'[5]FEBRERO 2016'!$P$697</f>
        <v>14004396</v>
      </c>
      <c r="AK13" s="66"/>
      <c r="AL13" s="66"/>
      <c r="AM13" s="66"/>
      <c r="AN13" s="66"/>
      <c r="AO13" s="66"/>
      <c r="AP13" s="66"/>
      <c r="AQ13" s="66"/>
      <c r="AR13" s="66">
        <f>+'[5]FEBRERO 2016'!$X$699</f>
        <v>1796640</v>
      </c>
      <c r="AS13" s="66"/>
      <c r="AT13" s="66"/>
      <c r="AU13" s="66"/>
      <c r="AV13" s="66"/>
      <c r="AW13" s="66"/>
      <c r="AX13" s="66">
        <f>+'[3]ABRIL 2016'!$AG$1142</f>
        <v>44764550</v>
      </c>
      <c r="AY13" s="22">
        <f t="shared" si="3"/>
        <v>1.445681422136047E-2</v>
      </c>
      <c r="AZ13" s="66">
        <f t="shared" si="4"/>
        <v>3235450</v>
      </c>
      <c r="BA13" s="66">
        <f t="shared" si="5"/>
        <v>0</v>
      </c>
      <c r="BB13" s="66">
        <f t="shared" si="19"/>
        <v>0</v>
      </c>
      <c r="BC13" s="66">
        <f t="shared" si="6"/>
        <v>0</v>
      </c>
      <c r="BD13" s="66">
        <f t="shared" si="6"/>
        <v>0</v>
      </c>
      <c r="BE13" s="66">
        <f t="shared" si="7"/>
        <v>0</v>
      </c>
      <c r="BF13" s="66">
        <f t="shared" si="7"/>
        <v>0</v>
      </c>
      <c r="BG13" s="66">
        <f t="shared" si="7"/>
        <v>0</v>
      </c>
      <c r="BH13" s="66">
        <f t="shared" si="7"/>
        <v>0</v>
      </c>
      <c r="BI13" s="66">
        <f t="shared" si="7"/>
        <v>0</v>
      </c>
      <c r="BJ13" s="66">
        <f t="shared" si="7"/>
        <v>0</v>
      </c>
      <c r="BK13" s="66">
        <f t="shared" si="7"/>
        <v>0</v>
      </c>
      <c r="BL13" s="66">
        <f t="shared" si="7"/>
        <v>0</v>
      </c>
      <c r="BM13" s="66">
        <f t="shared" si="7"/>
        <v>0</v>
      </c>
      <c r="BN13" s="66">
        <f t="shared" si="7"/>
        <v>0</v>
      </c>
      <c r="BO13" s="66">
        <f t="shared" si="7"/>
        <v>0</v>
      </c>
      <c r="BP13" s="66">
        <f t="shared" si="7"/>
        <v>0</v>
      </c>
      <c r="BQ13" s="66"/>
      <c r="BR13" s="66"/>
      <c r="BS13" s="66">
        <f t="shared" si="8"/>
        <v>0</v>
      </c>
      <c r="BT13" s="66">
        <f t="shared" si="9"/>
        <v>3235450</v>
      </c>
      <c r="BU13" s="22">
        <f t="shared" si="10"/>
        <v>0.89849812848944988</v>
      </c>
      <c r="BV13" s="66">
        <f t="shared" si="11"/>
        <v>201084812</v>
      </c>
      <c r="BW13" s="66"/>
      <c r="BX13" s="66"/>
      <c r="BY13" s="66"/>
      <c r="BZ13" s="66"/>
      <c r="CA13" s="66">
        <f>+'[1]MAYO 2016'!$H$1317+'[1]MAYO 2016'!$H$1319+'[1]MAYO 2016'!$H$1321+'[1]MAYO 2016'!$H$1323+'[1]MAYO 2016'!$H$1329+'[1]MAYO 2016'!$H$1331+'[1]MAYO 2016'!$H$1345+'[1]MAYO 2016'!$H$1357</f>
        <v>140981718</v>
      </c>
      <c r="CB13" s="66">
        <f>+'[1]MAYO 2016'!$H$1359</f>
        <v>14004396</v>
      </c>
      <c r="CC13" s="66"/>
      <c r="CD13" s="66"/>
      <c r="CE13" s="66"/>
      <c r="CF13" s="66"/>
      <c r="CG13" s="66"/>
      <c r="CH13" s="66"/>
      <c r="CI13" s="66"/>
      <c r="CJ13" s="66">
        <f>+'[1]MAYO 2016'!$H$1361</f>
        <v>1796640</v>
      </c>
      <c r="CK13" s="66"/>
      <c r="CL13" s="66"/>
      <c r="CM13" s="66"/>
      <c r="CN13" s="66"/>
      <c r="CO13" s="66"/>
      <c r="CP13" s="66">
        <f>+'[1]MAYO 2016'!$H$1325+'[1]MAYO 2016'!$H$1333+'[1]MAYO 2016'!$H$1336+'[1]MAYO 2016'!$H$1340+'[1]MAYO 2016'!$H$1342+'[1]MAYO 2016'!$H$1344+'[1]MAYO 2016'!$H$1354+'[1]MAYO 2016'!$H$1355+'[1]MAYO 2016'!$H$1363+'[1]MAYO 2016'!$H$1366+'[1]MAYO 2016'!$H$1367</f>
        <v>44302058</v>
      </c>
      <c r="CQ13" s="22">
        <f t="shared" si="12"/>
        <v>0.10150187151055012</v>
      </c>
      <c r="CR13" s="66">
        <f t="shared" si="13"/>
        <v>22716224</v>
      </c>
      <c r="CS13" s="66">
        <f t="shared" si="14"/>
        <v>0</v>
      </c>
      <c r="CT13" s="66">
        <f t="shared" si="14"/>
        <v>0</v>
      </c>
      <c r="CU13" s="66">
        <f t="shared" si="14"/>
        <v>0</v>
      </c>
      <c r="CV13" s="66">
        <f t="shared" si="14"/>
        <v>0</v>
      </c>
      <c r="CW13" s="66">
        <f t="shared" si="14"/>
        <v>19018282</v>
      </c>
      <c r="CX13" s="66">
        <f t="shared" si="14"/>
        <v>0</v>
      </c>
      <c r="CY13" s="66">
        <f t="shared" si="14"/>
        <v>0</v>
      </c>
      <c r="CZ13" s="66">
        <f t="shared" si="15"/>
        <v>0</v>
      </c>
      <c r="DA13" s="66">
        <f t="shared" si="15"/>
        <v>0</v>
      </c>
      <c r="DB13" s="66">
        <f t="shared" si="15"/>
        <v>0</v>
      </c>
      <c r="DC13" s="66">
        <f t="shared" si="16"/>
        <v>0</v>
      </c>
      <c r="DD13" s="66">
        <f t="shared" si="16"/>
        <v>0</v>
      </c>
      <c r="DE13" s="66">
        <f t="shared" si="16"/>
        <v>0</v>
      </c>
      <c r="DF13" s="66">
        <f t="shared" si="17"/>
        <v>0</v>
      </c>
      <c r="DG13" s="66">
        <f t="shared" si="17"/>
        <v>0</v>
      </c>
      <c r="DH13" s="66">
        <f t="shared" si="17"/>
        <v>0</v>
      </c>
      <c r="DI13" s="66"/>
      <c r="DJ13" s="66">
        <f t="shared" si="18"/>
        <v>0</v>
      </c>
      <c r="DK13" s="66">
        <f t="shared" si="18"/>
        <v>0</v>
      </c>
      <c r="DL13" s="66">
        <f t="shared" si="18"/>
        <v>3697942</v>
      </c>
      <c r="DN13" s="198"/>
      <c r="DO13" s="198"/>
      <c r="DP13" s="198"/>
      <c r="DQ13" s="198"/>
      <c r="DR13" s="198"/>
    </row>
    <row r="14" spans="1:122" ht="54.75" hidden="1" customHeight="1" x14ac:dyDescent="0.25">
      <c r="A14" s="117"/>
      <c r="B14" s="251" t="s">
        <v>299</v>
      </c>
      <c r="C14" s="103" t="s">
        <v>298</v>
      </c>
      <c r="D14" s="69" t="s">
        <v>291</v>
      </c>
      <c r="E14" s="82">
        <v>510</v>
      </c>
      <c r="F14" s="67" t="s">
        <v>287</v>
      </c>
      <c r="G14" s="66">
        <f t="shared" si="0"/>
        <v>65000000</v>
      </c>
      <c r="H14" s="66"/>
      <c r="I14" s="66"/>
      <c r="J14" s="66"/>
      <c r="K14" s="66"/>
      <c r="L14" s="66">
        <v>65000000</v>
      </c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C14" s="22">
        <f t="shared" si="1"/>
        <v>0.59530578461538464</v>
      </c>
      <c r="AD14" s="66">
        <f t="shared" si="2"/>
        <v>38694876</v>
      </c>
      <c r="AE14" s="66"/>
      <c r="AF14" s="66"/>
      <c r="AG14" s="66"/>
      <c r="AH14" s="66"/>
      <c r="AI14" s="66">
        <f>+'[1]MAYO 2016'!$O$1372</f>
        <v>38694876</v>
      </c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22">
        <f t="shared" si="3"/>
        <v>0.40469421538461536</v>
      </c>
      <c r="AZ14" s="66">
        <f t="shared" si="4"/>
        <v>26305124</v>
      </c>
      <c r="BA14" s="66">
        <f t="shared" si="5"/>
        <v>0</v>
      </c>
      <c r="BB14" s="66">
        <f t="shared" si="19"/>
        <v>0</v>
      </c>
      <c r="BC14" s="66">
        <f t="shared" si="6"/>
        <v>0</v>
      </c>
      <c r="BD14" s="66">
        <f t="shared" si="6"/>
        <v>0</v>
      </c>
      <c r="BE14" s="66">
        <f t="shared" si="7"/>
        <v>26305124</v>
      </c>
      <c r="BF14" s="66">
        <f t="shared" si="7"/>
        <v>0</v>
      </c>
      <c r="BG14" s="66">
        <f t="shared" si="7"/>
        <v>0</v>
      </c>
      <c r="BH14" s="66">
        <f t="shared" si="7"/>
        <v>0</v>
      </c>
      <c r="BI14" s="66">
        <f t="shared" si="7"/>
        <v>0</v>
      </c>
      <c r="BJ14" s="66">
        <f t="shared" si="7"/>
        <v>0</v>
      </c>
      <c r="BK14" s="66">
        <f t="shared" si="7"/>
        <v>0</v>
      </c>
      <c r="BL14" s="66">
        <f t="shared" si="7"/>
        <v>0</v>
      </c>
      <c r="BM14" s="66">
        <f t="shared" si="7"/>
        <v>0</v>
      </c>
      <c r="BN14" s="66">
        <f t="shared" si="7"/>
        <v>0</v>
      </c>
      <c r="BO14" s="66">
        <f t="shared" si="7"/>
        <v>0</v>
      </c>
      <c r="BP14" s="66">
        <f t="shared" si="7"/>
        <v>0</v>
      </c>
      <c r="BQ14" s="66"/>
      <c r="BR14" s="66">
        <f>+Y14-AV14</f>
        <v>0</v>
      </c>
      <c r="BS14" s="66">
        <f t="shared" si="8"/>
        <v>0</v>
      </c>
      <c r="BT14" s="66">
        <f t="shared" si="9"/>
        <v>0</v>
      </c>
      <c r="BU14" s="22">
        <f t="shared" si="10"/>
        <v>0.53384095384615382</v>
      </c>
      <c r="BV14" s="66">
        <f t="shared" si="11"/>
        <v>34699662</v>
      </c>
      <c r="BW14" s="66"/>
      <c r="BX14" s="66"/>
      <c r="BY14" s="66"/>
      <c r="BZ14" s="66"/>
      <c r="CA14" s="66">
        <f>+'[1]MAYO 2016'!$H$1370</f>
        <v>34699662</v>
      </c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22">
        <f t="shared" si="12"/>
        <v>0.46615904615384618</v>
      </c>
      <c r="CR14" s="66">
        <f t="shared" si="13"/>
        <v>30300338</v>
      </c>
      <c r="CS14" s="66">
        <f t="shared" si="14"/>
        <v>0</v>
      </c>
      <c r="CT14" s="66">
        <f t="shared" si="14"/>
        <v>0</v>
      </c>
      <c r="CU14" s="66">
        <f t="shared" si="14"/>
        <v>0</v>
      </c>
      <c r="CV14" s="66">
        <f t="shared" si="14"/>
        <v>0</v>
      </c>
      <c r="CW14" s="66">
        <f t="shared" si="14"/>
        <v>30300338</v>
      </c>
      <c r="CX14" s="66">
        <f t="shared" si="14"/>
        <v>0</v>
      </c>
      <c r="CY14" s="66">
        <f t="shared" si="14"/>
        <v>0</v>
      </c>
      <c r="CZ14" s="66">
        <f t="shared" si="15"/>
        <v>0</v>
      </c>
      <c r="DA14" s="66">
        <f t="shared" si="15"/>
        <v>0</v>
      </c>
      <c r="DB14" s="66">
        <f t="shared" si="15"/>
        <v>0</v>
      </c>
      <c r="DC14" s="66">
        <f t="shared" si="16"/>
        <v>0</v>
      </c>
      <c r="DD14" s="66">
        <f t="shared" si="16"/>
        <v>0</v>
      </c>
      <c r="DE14" s="66">
        <f t="shared" si="16"/>
        <v>0</v>
      </c>
      <c r="DF14" s="66">
        <f t="shared" si="17"/>
        <v>0</v>
      </c>
      <c r="DG14" s="66">
        <f t="shared" si="17"/>
        <v>0</v>
      </c>
      <c r="DH14" s="66">
        <f t="shared" si="17"/>
        <v>0</v>
      </c>
      <c r="DI14" s="66"/>
      <c r="DJ14" s="66">
        <f t="shared" si="18"/>
        <v>0</v>
      </c>
      <c r="DK14" s="66">
        <f t="shared" si="18"/>
        <v>0</v>
      </c>
      <c r="DL14" s="66">
        <f t="shared" si="18"/>
        <v>0</v>
      </c>
      <c r="DN14" s="198"/>
      <c r="DO14" s="198"/>
      <c r="DP14" s="198"/>
      <c r="DQ14" s="198"/>
      <c r="DR14" s="198"/>
    </row>
    <row r="15" spans="1:122" ht="49.5" hidden="1" customHeight="1" x14ac:dyDescent="0.25">
      <c r="A15" s="117"/>
      <c r="B15" s="261"/>
      <c r="C15" s="103" t="s">
        <v>297</v>
      </c>
      <c r="D15" s="69" t="s">
        <v>296</v>
      </c>
      <c r="E15" s="82">
        <v>510</v>
      </c>
      <c r="F15" s="67" t="s">
        <v>287</v>
      </c>
      <c r="G15" s="66">
        <f t="shared" si="0"/>
        <v>32000000</v>
      </c>
      <c r="H15" s="66"/>
      <c r="I15" s="66"/>
      <c r="J15" s="66"/>
      <c r="K15" s="66"/>
      <c r="L15" s="66">
        <v>1568554</v>
      </c>
      <c r="M15" s="66"/>
      <c r="N15" s="66"/>
      <c r="O15" s="66"/>
      <c r="P15" s="66"/>
      <c r="Q15" s="66"/>
      <c r="R15" s="66"/>
      <c r="S15" s="66"/>
      <c r="T15" s="66">
        <v>30431446</v>
      </c>
      <c r="U15" s="66"/>
      <c r="V15" s="66"/>
      <c r="W15" s="66"/>
      <c r="X15" s="66"/>
      <c r="Y15" s="66"/>
      <c r="Z15" s="66"/>
      <c r="AA15" s="66"/>
      <c r="AC15" s="22">
        <f t="shared" si="1"/>
        <v>0.76304484375000003</v>
      </c>
      <c r="AD15" s="66">
        <f t="shared" si="2"/>
        <v>24417435</v>
      </c>
      <c r="AE15" s="66"/>
      <c r="AF15" s="66"/>
      <c r="AG15" s="66"/>
      <c r="AH15" s="66"/>
      <c r="AI15" s="66">
        <f>+'[1]MAYO 2016'!$O$1393</f>
        <v>1550000</v>
      </c>
      <c r="AJ15" s="66"/>
      <c r="AK15" s="66"/>
      <c r="AL15" s="66"/>
      <c r="AM15" s="66"/>
      <c r="AN15" s="66"/>
      <c r="AO15" s="66"/>
      <c r="AP15" s="66"/>
      <c r="AQ15" s="66">
        <f>+'[1]MAYO 2016'!$W$1393</f>
        <v>22867435</v>
      </c>
      <c r="AR15" s="66"/>
      <c r="AS15" s="66"/>
      <c r="AT15" s="66"/>
      <c r="AU15" s="66"/>
      <c r="AV15" s="66"/>
      <c r="AW15" s="66"/>
      <c r="AX15" s="66"/>
      <c r="AY15" s="22">
        <f t="shared" si="3"/>
        <v>0.23695515624999997</v>
      </c>
      <c r="AZ15" s="66">
        <f t="shared" si="4"/>
        <v>7582565</v>
      </c>
      <c r="BA15" s="66">
        <f t="shared" si="5"/>
        <v>0</v>
      </c>
      <c r="BB15" s="66">
        <f t="shared" si="19"/>
        <v>0</v>
      </c>
      <c r="BC15" s="66">
        <f t="shared" si="6"/>
        <v>0</v>
      </c>
      <c r="BD15" s="66">
        <f t="shared" si="6"/>
        <v>0</v>
      </c>
      <c r="BE15" s="66">
        <f t="shared" si="7"/>
        <v>18554</v>
      </c>
      <c r="BF15" s="66">
        <f t="shared" si="7"/>
        <v>0</v>
      </c>
      <c r="BG15" s="66">
        <f t="shared" si="7"/>
        <v>0</v>
      </c>
      <c r="BH15" s="66">
        <f t="shared" si="7"/>
        <v>0</v>
      </c>
      <c r="BI15" s="66">
        <f t="shared" si="7"/>
        <v>0</v>
      </c>
      <c r="BJ15" s="66">
        <f t="shared" si="7"/>
        <v>0</v>
      </c>
      <c r="BK15" s="66">
        <f t="shared" si="7"/>
        <v>0</v>
      </c>
      <c r="BL15" s="66">
        <f t="shared" si="7"/>
        <v>0</v>
      </c>
      <c r="BM15" s="66">
        <f t="shared" si="7"/>
        <v>7564011</v>
      </c>
      <c r="BN15" s="66">
        <f t="shared" si="7"/>
        <v>0</v>
      </c>
      <c r="BO15" s="66">
        <f t="shared" si="7"/>
        <v>0</v>
      </c>
      <c r="BP15" s="66">
        <f t="shared" si="7"/>
        <v>0</v>
      </c>
      <c r="BQ15" s="66"/>
      <c r="BR15" s="66"/>
      <c r="BS15" s="66">
        <f t="shared" si="8"/>
        <v>0</v>
      </c>
      <c r="BT15" s="66">
        <f t="shared" si="9"/>
        <v>0</v>
      </c>
      <c r="BU15" s="22">
        <f t="shared" si="10"/>
        <v>0.76271571874999999</v>
      </c>
      <c r="BV15" s="66">
        <f t="shared" si="11"/>
        <v>24406903</v>
      </c>
      <c r="BW15" s="66"/>
      <c r="BX15" s="66"/>
      <c r="BY15" s="66"/>
      <c r="BZ15" s="66"/>
      <c r="CA15" s="66">
        <f>+'[1]MAYO 2016'!$O$1397</f>
        <v>1550000</v>
      </c>
      <c r="CB15" s="66"/>
      <c r="CC15" s="66"/>
      <c r="CD15" s="66"/>
      <c r="CE15" s="66"/>
      <c r="CF15" s="66"/>
      <c r="CG15" s="66"/>
      <c r="CH15" s="66"/>
      <c r="CI15" s="66">
        <f>+'[1]MAYO 2016'!$H$1394+'[1]MAYO 2016'!$H$1396+'[1]MAYO 2016'!$H$1398+'[1]MAYO 2016'!$H$1399</f>
        <v>22856903</v>
      </c>
      <c r="CJ15" s="66"/>
      <c r="CK15" s="66"/>
      <c r="CL15" s="66"/>
      <c r="CM15" s="66"/>
      <c r="CN15" s="66"/>
      <c r="CO15" s="66"/>
      <c r="CP15" s="66"/>
      <c r="CQ15" s="22">
        <f t="shared" si="12"/>
        <v>0.23728428125000001</v>
      </c>
      <c r="CR15" s="66">
        <f t="shared" si="13"/>
        <v>7593097</v>
      </c>
      <c r="CS15" s="66">
        <f t="shared" si="14"/>
        <v>0</v>
      </c>
      <c r="CT15" s="66">
        <f t="shared" si="14"/>
        <v>0</v>
      </c>
      <c r="CU15" s="66">
        <f t="shared" si="14"/>
        <v>0</v>
      </c>
      <c r="CV15" s="66">
        <f t="shared" si="14"/>
        <v>0</v>
      </c>
      <c r="CW15" s="66">
        <f t="shared" si="14"/>
        <v>18554</v>
      </c>
      <c r="CX15" s="66">
        <f t="shared" si="14"/>
        <v>0</v>
      </c>
      <c r="CY15" s="66">
        <f t="shared" si="14"/>
        <v>0</v>
      </c>
      <c r="CZ15" s="66">
        <f t="shared" si="15"/>
        <v>0</v>
      </c>
      <c r="DA15" s="66">
        <f t="shared" si="15"/>
        <v>0</v>
      </c>
      <c r="DB15" s="66">
        <f t="shared" si="15"/>
        <v>0</v>
      </c>
      <c r="DC15" s="66">
        <f t="shared" si="16"/>
        <v>0</v>
      </c>
      <c r="DD15" s="66">
        <f t="shared" si="16"/>
        <v>0</v>
      </c>
      <c r="DE15" s="66">
        <f t="shared" si="16"/>
        <v>7574543</v>
      </c>
      <c r="DF15" s="66">
        <f t="shared" si="17"/>
        <v>0</v>
      </c>
      <c r="DG15" s="66">
        <f t="shared" si="17"/>
        <v>0</v>
      </c>
      <c r="DH15" s="66">
        <f t="shared" si="17"/>
        <v>0</v>
      </c>
      <c r="DI15" s="66"/>
      <c r="DJ15" s="66">
        <f t="shared" si="18"/>
        <v>0</v>
      </c>
      <c r="DK15" s="66">
        <f t="shared" si="18"/>
        <v>0</v>
      </c>
      <c r="DL15" s="66">
        <f t="shared" si="18"/>
        <v>0</v>
      </c>
      <c r="DN15" s="198"/>
      <c r="DO15" s="198"/>
      <c r="DP15" s="198"/>
      <c r="DQ15" s="198"/>
      <c r="DR15" s="198"/>
    </row>
    <row r="16" spans="1:122" ht="37.5" hidden="1" customHeight="1" x14ac:dyDescent="0.25">
      <c r="A16" s="117"/>
      <c r="B16" s="252"/>
      <c r="C16" s="103" t="s">
        <v>295</v>
      </c>
      <c r="D16" s="69" t="s">
        <v>294</v>
      </c>
      <c r="E16" s="82">
        <v>510</v>
      </c>
      <c r="F16" s="67" t="s">
        <v>41</v>
      </c>
      <c r="G16" s="66">
        <f t="shared" si="0"/>
        <v>4000000</v>
      </c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>
        <v>4000000</v>
      </c>
      <c r="AC16" s="22">
        <f t="shared" si="1"/>
        <v>0</v>
      </c>
      <c r="AD16" s="66">
        <f t="shared" si="2"/>
        <v>0</v>
      </c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22">
        <f t="shared" si="3"/>
        <v>1</v>
      </c>
      <c r="AZ16" s="66">
        <f t="shared" si="4"/>
        <v>4000000</v>
      </c>
      <c r="BA16" s="66">
        <f t="shared" si="5"/>
        <v>0</v>
      </c>
      <c r="BB16" s="66">
        <f t="shared" si="19"/>
        <v>0</v>
      </c>
      <c r="BC16" s="66">
        <f t="shared" si="6"/>
        <v>0</v>
      </c>
      <c r="BD16" s="66">
        <f t="shared" si="6"/>
        <v>0</v>
      </c>
      <c r="BE16" s="66">
        <f t="shared" si="7"/>
        <v>0</v>
      </c>
      <c r="BF16" s="66">
        <f t="shared" si="7"/>
        <v>0</v>
      </c>
      <c r="BG16" s="66">
        <f t="shared" si="7"/>
        <v>0</v>
      </c>
      <c r="BH16" s="66">
        <f t="shared" si="7"/>
        <v>0</v>
      </c>
      <c r="BI16" s="66">
        <f t="shared" si="7"/>
        <v>0</v>
      </c>
      <c r="BJ16" s="66">
        <f t="shared" si="7"/>
        <v>0</v>
      </c>
      <c r="BK16" s="66">
        <f t="shared" si="7"/>
        <v>0</v>
      </c>
      <c r="BL16" s="66">
        <f t="shared" si="7"/>
        <v>0</v>
      </c>
      <c r="BM16" s="66">
        <f t="shared" si="7"/>
        <v>0</v>
      </c>
      <c r="BN16" s="66">
        <f t="shared" si="7"/>
        <v>0</v>
      </c>
      <c r="BO16" s="66">
        <f t="shared" si="7"/>
        <v>0</v>
      </c>
      <c r="BP16" s="66">
        <f t="shared" si="7"/>
        <v>0</v>
      </c>
      <c r="BQ16" s="66"/>
      <c r="BR16" s="66"/>
      <c r="BS16" s="66">
        <f t="shared" si="8"/>
        <v>0</v>
      </c>
      <c r="BT16" s="66">
        <f t="shared" si="9"/>
        <v>4000000</v>
      </c>
      <c r="BU16" s="22">
        <f t="shared" si="10"/>
        <v>0</v>
      </c>
      <c r="BV16" s="66">
        <f t="shared" si="11"/>
        <v>0</v>
      </c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22">
        <f t="shared" si="12"/>
        <v>1</v>
      </c>
      <c r="CR16" s="66">
        <f t="shared" si="13"/>
        <v>4000000</v>
      </c>
      <c r="CS16" s="66">
        <f t="shared" si="14"/>
        <v>0</v>
      </c>
      <c r="CT16" s="66">
        <f t="shared" si="14"/>
        <v>0</v>
      </c>
      <c r="CU16" s="66">
        <f t="shared" si="14"/>
        <v>0</v>
      </c>
      <c r="CV16" s="66">
        <f t="shared" si="14"/>
        <v>0</v>
      </c>
      <c r="CW16" s="66">
        <f t="shared" si="14"/>
        <v>0</v>
      </c>
      <c r="CX16" s="66">
        <f t="shared" si="14"/>
        <v>0</v>
      </c>
      <c r="CY16" s="66">
        <f t="shared" si="14"/>
        <v>0</v>
      </c>
      <c r="CZ16" s="66">
        <f t="shared" si="15"/>
        <v>0</v>
      </c>
      <c r="DA16" s="66">
        <f t="shared" si="15"/>
        <v>0</v>
      </c>
      <c r="DB16" s="66">
        <f t="shared" si="15"/>
        <v>0</v>
      </c>
      <c r="DC16" s="66">
        <f t="shared" si="16"/>
        <v>0</v>
      </c>
      <c r="DD16" s="66">
        <f t="shared" si="16"/>
        <v>0</v>
      </c>
      <c r="DE16" s="66">
        <f t="shared" si="16"/>
        <v>0</v>
      </c>
      <c r="DF16" s="66">
        <f t="shared" si="17"/>
        <v>0</v>
      </c>
      <c r="DG16" s="66">
        <f t="shared" si="17"/>
        <v>0</v>
      </c>
      <c r="DH16" s="66">
        <f t="shared" si="17"/>
        <v>0</v>
      </c>
      <c r="DI16" s="66"/>
      <c r="DJ16" s="66">
        <f t="shared" si="18"/>
        <v>0</v>
      </c>
      <c r="DK16" s="66">
        <f t="shared" si="18"/>
        <v>0</v>
      </c>
      <c r="DL16" s="66">
        <f t="shared" si="18"/>
        <v>4000000</v>
      </c>
      <c r="DN16" s="198"/>
      <c r="DO16" s="198"/>
      <c r="DP16" s="198"/>
      <c r="DQ16" s="198"/>
      <c r="DR16" s="198"/>
    </row>
    <row r="17" spans="1:122" ht="61.5" hidden="1" customHeight="1" x14ac:dyDescent="0.25">
      <c r="A17" s="117"/>
      <c r="B17" s="131" t="s">
        <v>293</v>
      </c>
      <c r="C17" s="103" t="s">
        <v>292</v>
      </c>
      <c r="D17" s="69" t="s">
        <v>291</v>
      </c>
      <c r="E17" s="82">
        <v>510</v>
      </c>
      <c r="F17" s="67" t="s">
        <v>287</v>
      </c>
      <c r="G17" s="66">
        <f t="shared" si="0"/>
        <v>0</v>
      </c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C17" s="22" t="e">
        <f t="shared" si="1"/>
        <v>#DIV/0!</v>
      </c>
      <c r="AD17" s="66">
        <f t="shared" si="2"/>
        <v>0</v>
      </c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22" t="e">
        <f t="shared" si="3"/>
        <v>#DIV/0!</v>
      </c>
      <c r="AZ17" s="66">
        <f t="shared" si="4"/>
        <v>0</v>
      </c>
      <c r="BA17" s="66">
        <f t="shared" si="5"/>
        <v>0</v>
      </c>
      <c r="BB17" s="66">
        <f t="shared" si="5"/>
        <v>0</v>
      </c>
      <c r="BC17" s="66">
        <f t="shared" si="5"/>
        <v>0</v>
      </c>
      <c r="BD17" s="66">
        <f t="shared" si="5"/>
        <v>0</v>
      </c>
      <c r="BE17" s="66">
        <f t="shared" si="5"/>
        <v>0</v>
      </c>
      <c r="BF17" s="66">
        <f t="shared" si="5"/>
        <v>0</v>
      </c>
      <c r="BG17" s="66">
        <f t="shared" si="5"/>
        <v>0</v>
      </c>
      <c r="BH17" s="66">
        <f t="shared" si="5"/>
        <v>0</v>
      </c>
      <c r="BI17" s="66">
        <f t="shared" si="5"/>
        <v>0</v>
      </c>
      <c r="BJ17" s="66">
        <f t="shared" si="5"/>
        <v>0</v>
      </c>
      <c r="BK17" s="66">
        <f t="shared" si="5"/>
        <v>0</v>
      </c>
      <c r="BL17" s="66">
        <f t="shared" si="5"/>
        <v>0</v>
      </c>
      <c r="BM17" s="66">
        <f t="shared" si="5"/>
        <v>0</v>
      </c>
      <c r="BN17" s="66">
        <f t="shared" si="5"/>
        <v>0</v>
      </c>
      <c r="BO17" s="66">
        <f t="shared" si="5"/>
        <v>0</v>
      </c>
      <c r="BP17" s="66">
        <f t="shared" si="5"/>
        <v>0</v>
      </c>
      <c r="BQ17" s="66"/>
      <c r="BR17" s="66">
        <f>+Y17</f>
        <v>0</v>
      </c>
      <c r="BS17" s="66">
        <f>+Z17</f>
        <v>0</v>
      </c>
      <c r="BT17" s="66">
        <f>+AA17</f>
        <v>0</v>
      </c>
      <c r="BU17" s="22" t="e">
        <f t="shared" si="10"/>
        <v>#DIV/0!</v>
      </c>
      <c r="BV17" s="66">
        <f t="shared" si="11"/>
        <v>0</v>
      </c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22" t="e">
        <f t="shared" si="12"/>
        <v>#DIV/0!</v>
      </c>
      <c r="CR17" s="66">
        <f t="shared" si="13"/>
        <v>0</v>
      </c>
      <c r="CS17" s="66">
        <f t="shared" si="14"/>
        <v>0</v>
      </c>
      <c r="CT17" s="66">
        <f t="shared" si="14"/>
        <v>0</v>
      </c>
      <c r="CU17" s="66">
        <f t="shared" si="14"/>
        <v>0</v>
      </c>
      <c r="CV17" s="66">
        <f t="shared" si="14"/>
        <v>0</v>
      </c>
      <c r="CW17" s="66">
        <f t="shared" si="14"/>
        <v>0</v>
      </c>
      <c r="CX17" s="66">
        <f t="shared" si="14"/>
        <v>0</v>
      </c>
      <c r="CY17" s="66">
        <f t="shared" si="14"/>
        <v>0</v>
      </c>
      <c r="CZ17" s="66">
        <f>O17-CD17</f>
        <v>0</v>
      </c>
      <c r="DA17" s="66">
        <f>P17-CE17</f>
        <v>0</v>
      </c>
      <c r="DB17" s="66">
        <f>Q17-CF17</f>
        <v>0</v>
      </c>
      <c r="DC17" s="66">
        <f t="shared" si="16"/>
        <v>0</v>
      </c>
      <c r="DD17" s="66">
        <f t="shared" si="16"/>
        <v>0</v>
      </c>
      <c r="DE17" s="66">
        <f t="shared" si="16"/>
        <v>0</v>
      </c>
      <c r="DF17" s="66">
        <f>U17-CJ17</f>
        <v>0</v>
      </c>
      <c r="DG17" s="66">
        <f>V17-CK17</f>
        <v>0</v>
      </c>
      <c r="DH17" s="66">
        <f>W17-CL17</f>
        <v>0</v>
      </c>
      <c r="DI17" s="66"/>
      <c r="DJ17" s="66">
        <f>Y17-CN17</f>
        <v>0</v>
      </c>
      <c r="DK17" s="66">
        <f>Z17-CO17</f>
        <v>0</v>
      </c>
      <c r="DL17" s="66">
        <f>AA17-CP17</f>
        <v>0</v>
      </c>
      <c r="DN17" s="198"/>
      <c r="DO17" s="198"/>
      <c r="DP17" s="198"/>
      <c r="DQ17" s="198"/>
      <c r="DR17" s="198"/>
    </row>
    <row r="18" spans="1:122" ht="48" hidden="1" customHeight="1" x14ac:dyDescent="0.25">
      <c r="A18" s="117"/>
      <c r="B18" s="251" t="s">
        <v>290</v>
      </c>
      <c r="C18" s="103" t="s">
        <v>289</v>
      </c>
      <c r="D18" s="69" t="s">
        <v>288</v>
      </c>
      <c r="E18" s="82">
        <v>510</v>
      </c>
      <c r="F18" s="67" t="s">
        <v>287</v>
      </c>
      <c r="G18" s="66">
        <f t="shared" si="0"/>
        <v>17000000</v>
      </c>
      <c r="H18" s="66"/>
      <c r="I18" s="66"/>
      <c r="J18" s="66"/>
      <c r="K18" s="66"/>
      <c r="L18" s="66">
        <v>17000000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C18" s="22">
        <f t="shared" si="1"/>
        <v>0</v>
      </c>
      <c r="AD18" s="66">
        <f t="shared" si="2"/>
        <v>0</v>
      </c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22">
        <f t="shared" si="3"/>
        <v>1</v>
      </c>
      <c r="AZ18" s="66">
        <f t="shared" si="4"/>
        <v>17000000</v>
      </c>
      <c r="BA18" s="66">
        <f t="shared" si="5"/>
        <v>0</v>
      </c>
      <c r="BB18" s="66">
        <f t="shared" ref="BB18:BD19" si="20">I18-AF18</f>
        <v>0</v>
      </c>
      <c r="BC18" s="66">
        <f t="shared" si="20"/>
        <v>0</v>
      </c>
      <c r="BD18" s="66">
        <f t="shared" si="20"/>
        <v>0</v>
      </c>
      <c r="BE18" s="66">
        <f t="shared" ref="BE18:BP19" si="21">+L18-AI18</f>
        <v>17000000</v>
      </c>
      <c r="BF18" s="66">
        <f t="shared" si="21"/>
        <v>0</v>
      </c>
      <c r="BG18" s="66">
        <f t="shared" si="21"/>
        <v>0</v>
      </c>
      <c r="BH18" s="66">
        <f t="shared" si="21"/>
        <v>0</v>
      </c>
      <c r="BI18" s="66">
        <f t="shared" si="21"/>
        <v>0</v>
      </c>
      <c r="BJ18" s="66">
        <f t="shared" si="21"/>
        <v>0</v>
      </c>
      <c r="BK18" s="66">
        <f t="shared" si="21"/>
        <v>0</v>
      </c>
      <c r="BL18" s="66">
        <f t="shared" si="21"/>
        <v>0</v>
      </c>
      <c r="BM18" s="66">
        <f t="shared" si="21"/>
        <v>0</v>
      </c>
      <c r="BN18" s="66">
        <f t="shared" si="21"/>
        <v>0</v>
      </c>
      <c r="BO18" s="66">
        <f t="shared" si="21"/>
        <v>0</v>
      </c>
      <c r="BP18" s="66">
        <f t="shared" si="21"/>
        <v>0</v>
      </c>
      <c r="BQ18" s="66"/>
      <c r="BR18" s="66"/>
      <c r="BS18" s="66">
        <f>Z18-AW18</f>
        <v>0</v>
      </c>
      <c r="BT18" s="66">
        <f>+AA18-AX18</f>
        <v>0</v>
      </c>
      <c r="BU18" s="22">
        <f t="shared" si="10"/>
        <v>0</v>
      </c>
      <c r="BV18" s="66">
        <f t="shared" si="11"/>
        <v>0</v>
      </c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22">
        <f t="shared" si="12"/>
        <v>1</v>
      </c>
      <c r="CR18" s="66">
        <f t="shared" si="13"/>
        <v>17000000</v>
      </c>
      <c r="CS18" s="66">
        <f t="shared" si="14"/>
        <v>0</v>
      </c>
      <c r="CT18" s="66">
        <f t="shared" si="14"/>
        <v>0</v>
      </c>
      <c r="CU18" s="66">
        <f t="shared" si="14"/>
        <v>0</v>
      </c>
      <c r="CV18" s="66">
        <f t="shared" si="14"/>
        <v>0</v>
      </c>
      <c r="CW18" s="66">
        <f t="shared" si="14"/>
        <v>17000000</v>
      </c>
      <c r="CX18" s="66">
        <f t="shared" si="14"/>
        <v>0</v>
      </c>
      <c r="CY18" s="66">
        <f t="shared" si="14"/>
        <v>0</v>
      </c>
      <c r="CZ18" s="66">
        <f t="shared" ref="CZ18:DB19" si="22">+O18-CD18</f>
        <v>0</v>
      </c>
      <c r="DA18" s="66">
        <f t="shared" si="22"/>
        <v>0</v>
      </c>
      <c r="DB18" s="66">
        <f t="shared" si="22"/>
        <v>0</v>
      </c>
      <c r="DC18" s="66">
        <f t="shared" si="16"/>
        <v>0</v>
      </c>
      <c r="DD18" s="66">
        <f t="shared" si="16"/>
        <v>0</v>
      </c>
      <c r="DE18" s="66">
        <f t="shared" si="16"/>
        <v>0</v>
      </c>
      <c r="DF18" s="66">
        <f t="shared" ref="DF18:DH19" si="23">+U18-CJ18</f>
        <v>0</v>
      </c>
      <c r="DG18" s="66">
        <f t="shared" si="23"/>
        <v>0</v>
      </c>
      <c r="DH18" s="66">
        <f t="shared" si="23"/>
        <v>0</v>
      </c>
      <c r="DI18" s="66"/>
      <c r="DJ18" s="66">
        <f t="shared" ref="DJ18:DL19" si="24">+Y18-CN18</f>
        <v>0</v>
      </c>
      <c r="DK18" s="66">
        <f t="shared" si="24"/>
        <v>0</v>
      </c>
      <c r="DL18" s="66">
        <f t="shared" si="24"/>
        <v>0</v>
      </c>
      <c r="DN18" s="198"/>
      <c r="DO18" s="198"/>
      <c r="DP18" s="198"/>
      <c r="DQ18" s="198"/>
      <c r="DR18" s="198"/>
    </row>
    <row r="19" spans="1:122" ht="28.5" hidden="1" customHeight="1" x14ac:dyDescent="0.25">
      <c r="A19" s="129"/>
      <c r="B19" s="252"/>
      <c r="C19" s="103" t="s">
        <v>286</v>
      </c>
      <c r="D19" s="69" t="s">
        <v>285</v>
      </c>
      <c r="E19" s="82">
        <v>510</v>
      </c>
      <c r="F19" s="67" t="s">
        <v>284</v>
      </c>
      <c r="G19" s="66">
        <f t="shared" si="0"/>
        <v>61000000</v>
      </c>
      <c r="H19" s="66"/>
      <c r="I19" s="66"/>
      <c r="J19" s="66"/>
      <c r="K19" s="66"/>
      <c r="L19" s="66">
        <v>40000000</v>
      </c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>
        <v>21000000</v>
      </c>
      <c r="AC19" s="22">
        <f t="shared" si="1"/>
        <v>0.62564786885245904</v>
      </c>
      <c r="AD19" s="66">
        <f t="shared" si="2"/>
        <v>38164520</v>
      </c>
      <c r="AE19" s="66"/>
      <c r="AF19" s="66"/>
      <c r="AG19" s="66"/>
      <c r="AH19" s="66"/>
      <c r="AI19" s="66">
        <f>+'[3]ABRIL 2016'!$O$1238</f>
        <v>38164520</v>
      </c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22">
        <f t="shared" si="3"/>
        <v>0.37435213114754096</v>
      </c>
      <c r="AZ19" s="66">
        <f t="shared" si="4"/>
        <v>22835480</v>
      </c>
      <c r="BA19" s="66">
        <f t="shared" si="5"/>
        <v>0</v>
      </c>
      <c r="BB19" s="66">
        <f t="shared" si="20"/>
        <v>0</v>
      </c>
      <c r="BC19" s="66">
        <f t="shared" si="20"/>
        <v>0</v>
      </c>
      <c r="BD19" s="66">
        <f t="shared" si="20"/>
        <v>0</v>
      </c>
      <c r="BE19" s="66">
        <f t="shared" si="21"/>
        <v>1835480</v>
      </c>
      <c r="BF19" s="66">
        <f t="shared" si="21"/>
        <v>0</v>
      </c>
      <c r="BG19" s="66">
        <f t="shared" si="21"/>
        <v>0</v>
      </c>
      <c r="BH19" s="66">
        <f t="shared" si="21"/>
        <v>0</v>
      </c>
      <c r="BI19" s="66">
        <f t="shared" si="21"/>
        <v>0</v>
      </c>
      <c r="BJ19" s="66">
        <f t="shared" si="21"/>
        <v>0</v>
      </c>
      <c r="BK19" s="66">
        <f t="shared" si="21"/>
        <v>0</v>
      </c>
      <c r="BL19" s="66">
        <f t="shared" si="21"/>
        <v>0</v>
      </c>
      <c r="BM19" s="66">
        <f t="shared" si="21"/>
        <v>0</v>
      </c>
      <c r="BN19" s="66">
        <f t="shared" si="21"/>
        <v>0</v>
      </c>
      <c r="BO19" s="66">
        <f t="shared" si="21"/>
        <v>0</v>
      </c>
      <c r="BP19" s="66">
        <f t="shared" si="21"/>
        <v>0</v>
      </c>
      <c r="BQ19" s="66"/>
      <c r="BR19" s="66"/>
      <c r="BS19" s="66">
        <f>Z19-AW19</f>
        <v>0</v>
      </c>
      <c r="BT19" s="66">
        <f>+AA19-AX19</f>
        <v>21000000</v>
      </c>
      <c r="BU19" s="22">
        <f t="shared" si="10"/>
        <v>0.60925432786885247</v>
      </c>
      <c r="BV19" s="66">
        <f t="shared" si="11"/>
        <v>37164514</v>
      </c>
      <c r="BW19" s="66"/>
      <c r="BX19" s="66"/>
      <c r="BY19" s="66"/>
      <c r="BZ19" s="66"/>
      <c r="CA19" s="66">
        <f>+'[1]MAYO 2016'!$H$1417</f>
        <v>37164514</v>
      </c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22">
        <f t="shared" si="12"/>
        <v>0.39074567213114753</v>
      </c>
      <c r="CR19" s="66">
        <f t="shared" si="13"/>
        <v>23835486</v>
      </c>
      <c r="CS19" s="66">
        <f t="shared" si="14"/>
        <v>0</v>
      </c>
      <c r="CT19" s="66">
        <f t="shared" si="14"/>
        <v>0</v>
      </c>
      <c r="CU19" s="66">
        <f t="shared" si="14"/>
        <v>0</v>
      </c>
      <c r="CV19" s="66">
        <f t="shared" si="14"/>
        <v>0</v>
      </c>
      <c r="CW19" s="66">
        <f t="shared" si="14"/>
        <v>2835486</v>
      </c>
      <c r="CX19" s="66">
        <f t="shared" si="14"/>
        <v>0</v>
      </c>
      <c r="CY19" s="66">
        <f t="shared" si="14"/>
        <v>0</v>
      </c>
      <c r="CZ19" s="66">
        <f t="shared" si="22"/>
        <v>0</v>
      </c>
      <c r="DA19" s="66">
        <f t="shared" si="22"/>
        <v>0</v>
      </c>
      <c r="DB19" s="66">
        <f t="shared" si="22"/>
        <v>0</v>
      </c>
      <c r="DC19" s="66">
        <f t="shared" si="16"/>
        <v>0</v>
      </c>
      <c r="DD19" s="66">
        <f t="shared" si="16"/>
        <v>0</v>
      </c>
      <c r="DE19" s="66">
        <f t="shared" si="16"/>
        <v>0</v>
      </c>
      <c r="DF19" s="66">
        <f t="shared" si="23"/>
        <v>0</v>
      </c>
      <c r="DG19" s="66">
        <f t="shared" si="23"/>
        <v>0</v>
      </c>
      <c r="DH19" s="66">
        <f t="shared" si="23"/>
        <v>0</v>
      </c>
      <c r="DI19" s="66"/>
      <c r="DJ19" s="66">
        <f t="shared" si="24"/>
        <v>0</v>
      </c>
      <c r="DK19" s="66">
        <f t="shared" si="24"/>
        <v>0</v>
      </c>
      <c r="DL19" s="66">
        <f t="shared" si="24"/>
        <v>21000000</v>
      </c>
      <c r="DN19" s="198"/>
      <c r="DO19" s="198"/>
      <c r="DP19" s="198"/>
      <c r="DQ19" s="198"/>
      <c r="DR19" s="198"/>
    </row>
    <row r="20" spans="1:122" s="4" customFormat="1" ht="22.5" customHeight="1" thickBot="1" x14ac:dyDescent="0.3">
      <c r="A20" s="128"/>
      <c r="B20" s="289" t="s">
        <v>372</v>
      </c>
      <c r="C20" s="290"/>
      <c r="D20" s="290"/>
      <c r="E20" s="291"/>
      <c r="F20" s="127"/>
      <c r="G20" s="126">
        <f t="shared" ref="G20:W20" si="25">SUM(G4:G19)</f>
        <v>1378377351</v>
      </c>
      <c r="H20" s="126">
        <f t="shared" si="25"/>
        <v>0</v>
      </c>
      <c r="I20" s="126">
        <f t="shared" si="25"/>
        <v>0</v>
      </c>
      <c r="J20" s="126">
        <f t="shared" si="25"/>
        <v>450000000</v>
      </c>
      <c r="K20" s="126">
        <f t="shared" si="25"/>
        <v>0</v>
      </c>
      <c r="L20" s="126">
        <f t="shared" si="25"/>
        <v>749568554</v>
      </c>
      <c r="M20" s="126">
        <f t="shared" si="25"/>
        <v>14004396</v>
      </c>
      <c r="N20" s="126">
        <f t="shared" si="25"/>
        <v>0</v>
      </c>
      <c r="O20" s="126">
        <f t="shared" si="25"/>
        <v>0</v>
      </c>
      <c r="P20" s="126">
        <f t="shared" si="25"/>
        <v>0</v>
      </c>
      <c r="Q20" s="126">
        <f t="shared" si="25"/>
        <v>0</v>
      </c>
      <c r="R20" s="126">
        <f t="shared" si="25"/>
        <v>0</v>
      </c>
      <c r="S20" s="126">
        <f t="shared" si="25"/>
        <v>0</v>
      </c>
      <c r="T20" s="126">
        <f t="shared" si="25"/>
        <v>30431446</v>
      </c>
      <c r="U20" s="126">
        <f t="shared" si="25"/>
        <v>1796640</v>
      </c>
      <c r="V20" s="126">
        <f t="shared" si="25"/>
        <v>0</v>
      </c>
      <c r="W20" s="126">
        <f t="shared" si="25"/>
        <v>0</v>
      </c>
      <c r="X20" s="126"/>
      <c r="Y20" s="126">
        <f>SUM(Y4:Y19)</f>
        <v>0</v>
      </c>
      <c r="Z20" s="126">
        <f>SUM(Z4:Z19)</f>
        <v>0</v>
      </c>
      <c r="AA20" s="126">
        <f>SUM(AA4:AA19)</f>
        <v>132576315</v>
      </c>
      <c r="AB20" s="125"/>
      <c r="AC20" s="62">
        <f t="shared" si="1"/>
        <v>0.50175880537955819</v>
      </c>
      <c r="AD20" s="124">
        <f>SUM(AD4:AD19)</f>
        <v>691612973</v>
      </c>
      <c r="AE20" s="124"/>
      <c r="AF20" s="124">
        <f t="shared" ref="AF20:AX20" si="26">SUM(AF4:AF19)</f>
        <v>0</v>
      </c>
      <c r="AG20" s="124">
        <f t="shared" si="26"/>
        <v>29790008</v>
      </c>
      <c r="AH20" s="124">
        <f t="shared" si="26"/>
        <v>0</v>
      </c>
      <c r="AI20" s="124">
        <f t="shared" si="26"/>
        <v>572463555</v>
      </c>
      <c r="AJ20" s="124">
        <f t="shared" si="26"/>
        <v>14004396</v>
      </c>
      <c r="AK20" s="124">
        <f t="shared" si="26"/>
        <v>0</v>
      </c>
      <c r="AL20" s="124">
        <f t="shared" si="26"/>
        <v>0</v>
      </c>
      <c r="AM20" s="124">
        <f t="shared" si="26"/>
        <v>0</v>
      </c>
      <c r="AN20" s="124">
        <f t="shared" si="26"/>
        <v>0</v>
      </c>
      <c r="AO20" s="124">
        <f t="shared" si="26"/>
        <v>0</v>
      </c>
      <c r="AP20" s="124">
        <f t="shared" si="26"/>
        <v>0</v>
      </c>
      <c r="AQ20" s="124">
        <f t="shared" si="26"/>
        <v>22867435</v>
      </c>
      <c r="AR20" s="124">
        <f t="shared" si="26"/>
        <v>1796640</v>
      </c>
      <c r="AS20" s="124">
        <f t="shared" si="26"/>
        <v>0</v>
      </c>
      <c r="AT20" s="124">
        <f t="shared" si="26"/>
        <v>0</v>
      </c>
      <c r="AU20" s="124">
        <f t="shared" si="26"/>
        <v>0</v>
      </c>
      <c r="AV20" s="124">
        <f t="shared" si="26"/>
        <v>0</v>
      </c>
      <c r="AW20" s="124">
        <f t="shared" si="26"/>
        <v>0</v>
      </c>
      <c r="AX20" s="124">
        <f t="shared" si="26"/>
        <v>50690939</v>
      </c>
      <c r="AY20" s="62">
        <f t="shared" si="3"/>
        <v>0.49824119462044181</v>
      </c>
      <c r="AZ20" s="124">
        <f t="shared" ref="AZ20:BP20" si="27">SUM(AZ4:AZ19)</f>
        <v>686764378</v>
      </c>
      <c r="BA20" s="124">
        <f t="shared" si="27"/>
        <v>0</v>
      </c>
      <c r="BB20" s="124">
        <f t="shared" si="27"/>
        <v>0</v>
      </c>
      <c r="BC20" s="124">
        <f t="shared" si="27"/>
        <v>420209992</v>
      </c>
      <c r="BD20" s="124">
        <f t="shared" si="27"/>
        <v>0</v>
      </c>
      <c r="BE20" s="124">
        <f t="shared" si="27"/>
        <v>177104999</v>
      </c>
      <c r="BF20" s="124">
        <f t="shared" si="27"/>
        <v>0</v>
      </c>
      <c r="BG20" s="124">
        <f t="shared" si="27"/>
        <v>0</v>
      </c>
      <c r="BH20" s="124">
        <f t="shared" si="27"/>
        <v>0</v>
      </c>
      <c r="BI20" s="124">
        <f t="shared" si="27"/>
        <v>0</v>
      </c>
      <c r="BJ20" s="124">
        <f t="shared" si="27"/>
        <v>0</v>
      </c>
      <c r="BK20" s="124">
        <f t="shared" si="27"/>
        <v>0</v>
      </c>
      <c r="BL20" s="124">
        <f t="shared" si="27"/>
        <v>0</v>
      </c>
      <c r="BM20" s="124">
        <f t="shared" si="27"/>
        <v>7564011</v>
      </c>
      <c r="BN20" s="124">
        <f t="shared" si="27"/>
        <v>0</v>
      </c>
      <c r="BO20" s="124">
        <f t="shared" si="27"/>
        <v>0</v>
      </c>
      <c r="BP20" s="124">
        <f t="shared" si="27"/>
        <v>0</v>
      </c>
      <c r="BQ20" s="124"/>
      <c r="BR20" s="124">
        <f>SUM(BR4:BR19)</f>
        <v>0</v>
      </c>
      <c r="BS20" s="124">
        <f>SUM(BS4:BS19)</f>
        <v>0</v>
      </c>
      <c r="BT20" s="124">
        <f>SUM(BT4:BT19)</f>
        <v>81885376</v>
      </c>
      <c r="BU20" s="62">
        <f t="shared" si="10"/>
        <v>0.41473748432188218</v>
      </c>
      <c r="BV20" s="124">
        <f t="shared" ref="BV20:CL20" si="28">SUM(BV4:BV19)</f>
        <v>571664755</v>
      </c>
      <c r="BW20" s="124">
        <f t="shared" si="28"/>
        <v>0</v>
      </c>
      <c r="BX20" s="124">
        <f t="shared" si="28"/>
        <v>0</v>
      </c>
      <c r="BY20" s="124">
        <f t="shared" si="28"/>
        <v>29790008</v>
      </c>
      <c r="BZ20" s="124">
        <f t="shared" si="28"/>
        <v>0</v>
      </c>
      <c r="CA20" s="124">
        <f t="shared" si="28"/>
        <v>454132937</v>
      </c>
      <c r="CB20" s="124">
        <f t="shared" si="28"/>
        <v>14004396</v>
      </c>
      <c r="CC20" s="124">
        <f t="shared" si="28"/>
        <v>0</v>
      </c>
      <c r="CD20" s="124">
        <f t="shared" si="28"/>
        <v>0</v>
      </c>
      <c r="CE20" s="124">
        <f t="shared" si="28"/>
        <v>0</v>
      </c>
      <c r="CF20" s="124">
        <f t="shared" si="28"/>
        <v>0</v>
      </c>
      <c r="CG20" s="124">
        <f t="shared" si="28"/>
        <v>0</v>
      </c>
      <c r="CH20" s="124">
        <f t="shared" si="28"/>
        <v>0</v>
      </c>
      <c r="CI20" s="124">
        <f t="shared" si="28"/>
        <v>22856903</v>
      </c>
      <c r="CJ20" s="124">
        <f t="shared" si="28"/>
        <v>1796640</v>
      </c>
      <c r="CK20" s="124">
        <f t="shared" si="28"/>
        <v>0</v>
      </c>
      <c r="CL20" s="124">
        <f t="shared" si="28"/>
        <v>0</v>
      </c>
      <c r="CM20" s="124"/>
      <c r="CN20" s="124">
        <f>SUM(CN4:CN19)</f>
        <v>0</v>
      </c>
      <c r="CO20" s="124">
        <f>SUM(CO4:CO19)</f>
        <v>0</v>
      </c>
      <c r="CP20" s="124">
        <f>SUM(CP4:CP19)</f>
        <v>49083871</v>
      </c>
      <c r="CQ20" s="62">
        <f t="shared" si="12"/>
        <v>0.58526251567811782</v>
      </c>
      <c r="CR20" s="124">
        <f t="shared" ref="CR20:DL20" si="29">SUM(CR4:CR19)</f>
        <v>806712596</v>
      </c>
      <c r="CS20" s="124">
        <f t="shared" si="29"/>
        <v>0</v>
      </c>
      <c r="CT20" s="124">
        <f t="shared" si="29"/>
        <v>0</v>
      </c>
      <c r="CU20" s="124">
        <f t="shared" si="29"/>
        <v>420209992</v>
      </c>
      <c r="CV20" s="124">
        <f t="shared" si="29"/>
        <v>0</v>
      </c>
      <c r="CW20" s="124">
        <f t="shared" si="29"/>
        <v>295435617</v>
      </c>
      <c r="CX20" s="124">
        <f t="shared" si="29"/>
        <v>0</v>
      </c>
      <c r="CY20" s="124">
        <f t="shared" si="29"/>
        <v>0</v>
      </c>
      <c r="CZ20" s="124">
        <f t="shared" si="29"/>
        <v>0</v>
      </c>
      <c r="DA20" s="124">
        <f t="shared" si="29"/>
        <v>0</v>
      </c>
      <c r="DB20" s="124">
        <f t="shared" si="29"/>
        <v>0</v>
      </c>
      <c r="DC20" s="124">
        <f t="shared" si="29"/>
        <v>0</v>
      </c>
      <c r="DD20" s="124">
        <f t="shared" si="29"/>
        <v>0</v>
      </c>
      <c r="DE20" s="124">
        <f t="shared" si="29"/>
        <v>7574543</v>
      </c>
      <c r="DF20" s="124">
        <f t="shared" si="29"/>
        <v>0</v>
      </c>
      <c r="DG20" s="124">
        <f t="shared" si="29"/>
        <v>0</v>
      </c>
      <c r="DH20" s="124">
        <f t="shared" si="29"/>
        <v>0</v>
      </c>
      <c r="DI20" s="124">
        <f t="shared" si="29"/>
        <v>0</v>
      </c>
      <c r="DJ20" s="124">
        <f t="shared" si="29"/>
        <v>0</v>
      </c>
      <c r="DK20" s="124">
        <f t="shared" si="29"/>
        <v>0</v>
      </c>
      <c r="DL20" s="123">
        <f t="shared" si="29"/>
        <v>83492444</v>
      </c>
      <c r="DN20" s="199" t="s">
        <v>378</v>
      </c>
      <c r="DO20" s="199"/>
      <c r="DP20" s="200">
        <v>1378377351</v>
      </c>
      <c r="DQ20" s="201">
        <v>571664755</v>
      </c>
      <c r="DR20" s="202">
        <v>0.41470000000000001</v>
      </c>
    </row>
    <row r="21" spans="1:122" ht="29.25" hidden="1" customHeight="1" thickTop="1" x14ac:dyDescent="0.25">
      <c r="A21" s="122" t="s">
        <v>218</v>
      </c>
      <c r="B21" s="224" t="s">
        <v>282</v>
      </c>
      <c r="C21" s="103" t="s">
        <v>281</v>
      </c>
      <c r="D21" s="69" t="s">
        <v>280</v>
      </c>
      <c r="E21" s="82">
        <v>410</v>
      </c>
      <c r="F21" s="121" t="s">
        <v>117</v>
      </c>
      <c r="G21" s="66">
        <f t="shared" ref="G21:G57" si="30">SUM(H21:AA21)</f>
        <v>450000000</v>
      </c>
      <c r="H21" s="105"/>
      <c r="I21" s="105"/>
      <c r="J21" s="66">
        <v>450000000</v>
      </c>
      <c r="K21" s="120"/>
      <c r="L21" s="66"/>
      <c r="M21" s="105"/>
      <c r="N21" s="120"/>
      <c r="O21" s="120"/>
      <c r="P21" s="120"/>
      <c r="Q21" s="120"/>
      <c r="R21" s="52"/>
      <c r="S21" s="120"/>
      <c r="T21" s="120"/>
      <c r="U21" s="120"/>
      <c r="V21" s="120"/>
      <c r="W21" s="120"/>
      <c r="X21" s="120"/>
      <c r="Y21" s="120"/>
      <c r="Z21" s="120"/>
      <c r="AA21" s="120"/>
      <c r="AC21" s="119">
        <f t="shared" si="1"/>
        <v>0.14278079111111111</v>
      </c>
      <c r="AD21" s="66">
        <f t="shared" ref="AD21:AD57" si="31">SUM(AE21:AX21)</f>
        <v>64251356</v>
      </c>
      <c r="AE21" s="66"/>
      <c r="AF21" s="66"/>
      <c r="AG21" s="66">
        <f>+'[1]MAYO 2016'!$M$618</f>
        <v>64251356</v>
      </c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119">
        <f t="shared" si="3"/>
        <v>0.85721920888888892</v>
      </c>
      <c r="AZ21" s="66">
        <f t="shared" ref="AZ21:AZ57" si="32">SUM(BA21:BT21)</f>
        <v>385748644</v>
      </c>
      <c r="BA21" s="66">
        <f t="shared" ref="BA21:BA57" si="33">+H21</f>
        <v>0</v>
      </c>
      <c r="BB21" s="66">
        <f t="shared" ref="BB21:BP57" si="34">I21-AF21</f>
        <v>0</v>
      </c>
      <c r="BC21" s="66">
        <f t="shared" si="34"/>
        <v>385748644</v>
      </c>
      <c r="BD21" s="66">
        <f t="shared" si="34"/>
        <v>0</v>
      </c>
      <c r="BE21" s="66">
        <f t="shared" ref="BE21:BP35" si="35">+L21-AI21</f>
        <v>0</v>
      </c>
      <c r="BF21" s="66">
        <f t="shared" si="35"/>
        <v>0</v>
      </c>
      <c r="BG21" s="66">
        <f t="shared" si="35"/>
        <v>0</v>
      </c>
      <c r="BH21" s="66">
        <f t="shared" si="35"/>
        <v>0</v>
      </c>
      <c r="BI21" s="66">
        <f t="shared" si="35"/>
        <v>0</v>
      </c>
      <c r="BJ21" s="66">
        <f t="shared" si="35"/>
        <v>0</v>
      </c>
      <c r="BK21" s="66">
        <f t="shared" si="35"/>
        <v>0</v>
      </c>
      <c r="BL21" s="66">
        <f t="shared" si="35"/>
        <v>0</v>
      </c>
      <c r="BM21" s="66">
        <f t="shared" si="35"/>
        <v>0</v>
      </c>
      <c r="BN21" s="66">
        <f t="shared" si="35"/>
        <v>0</v>
      </c>
      <c r="BO21" s="66">
        <f t="shared" si="35"/>
        <v>0</v>
      </c>
      <c r="BP21" s="66">
        <f t="shared" si="35"/>
        <v>0</v>
      </c>
      <c r="BQ21" s="66"/>
      <c r="BR21" s="66"/>
      <c r="BS21" s="66"/>
      <c r="BT21" s="66">
        <f t="shared" ref="BT21:BT35" si="36">+AA21-AX21</f>
        <v>0</v>
      </c>
      <c r="BU21" s="119">
        <f t="shared" si="10"/>
        <v>0.12269990222222223</v>
      </c>
      <c r="BV21" s="66">
        <f t="shared" ref="BV21:BV57" si="37">SUM(BW21:CP21)</f>
        <v>55214956</v>
      </c>
      <c r="BW21" s="66"/>
      <c r="BX21" s="66"/>
      <c r="BY21" s="66">
        <f>+'[1]MAYO 2016'!$H$616</f>
        <v>55214956</v>
      </c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119">
        <f t="shared" si="12"/>
        <v>0.87730009777777773</v>
      </c>
      <c r="CR21" s="66">
        <f t="shared" ref="CR21:CR57" si="38">SUM(CS21:DL21)</f>
        <v>394785044</v>
      </c>
      <c r="CS21" s="66">
        <f t="shared" ref="CS21:CY57" si="39">H21-BW21</f>
        <v>0</v>
      </c>
      <c r="CT21" s="66">
        <f t="shared" si="39"/>
        <v>0</v>
      </c>
      <c r="CU21" s="66">
        <f t="shared" si="39"/>
        <v>394785044</v>
      </c>
      <c r="CV21" s="66">
        <f t="shared" si="39"/>
        <v>0</v>
      </c>
      <c r="CW21" s="66">
        <f t="shared" si="39"/>
        <v>0</v>
      </c>
      <c r="CX21" s="66">
        <f t="shared" si="39"/>
        <v>0</v>
      </c>
      <c r="CY21" s="66">
        <f t="shared" si="39"/>
        <v>0</v>
      </c>
      <c r="CZ21" s="66">
        <f t="shared" ref="CZ21:DB35" si="40">+O21-CD21</f>
        <v>0</v>
      </c>
      <c r="DA21" s="66">
        <f t="shared" si="40"/>
        <v>0</v>
      </c>
      <c r="DB21" s="66">
        <f t="shared" si="40"/>
        <v>0</v>
      </c>
      <c r="DC21" s="66">
        <f t="shared" ref="DC21:DH45" si="41">R21-CG21</f>
        <v>0</v>
      </c>
      <c r="DD21" s="66">
        <f t="shared" si="41"/>
        <v>0</v>
      </c>
      <c r="DE21" s="66">
        <f t="shared" si="41"/>
        <v>0</v>
      </c>
      <c r="DF21" s="66">
        <f t="shared" ref="DF21:DH29" si="42">+U21-CJ21</f>
        <v>0</v>
      </c>
      <c r="DG21" s="66">
        <f t="shared" si="42"/>
        <v>0</v>
      </c>
      <c r="DH21" s="66">
        <f t="shared" si="42"/>
        <v>0</v>
      </c>
      <c r="DI21" s="66"/>
      <c r="DJ21" s="66">
        <f t="shared" ref="DJ21:DL29" si="43">+Y21-CN21</f>
        <v>0</v>
      </c>
      <c r="DK21" s="66">
        <f t="shared" si="43"/>
        <v>0</v>
      </c>
      <c r="DL21" s="66">
        <f t="shared" si="43"/>
        <v>0</v>
      </c>
      <c r="DN21" s="198"/>
      <c r="DO21" s="198"/>
      <c r="DP21" s="198"/>
      <c r="DQ21" s="198"/>
      <c r="DR21" s="198"/>
    </row>
    <row r="22" spans="1:122" ht="48" hidden="1" customHeight="1" x14ac:dyDescent="0.25">
      <c r="A22" s="117"/>
      <c r="B22" s="216"/>
      <c r="C22" s="103" t="s">
        <v>279</v>
      </c>
      <c r="D22" s="69" t="s">
        <v>278</v>
      </c>
      <c r="E22" s="82">
        <v>410</v>
      </c>
      <c r="F22" s="67" t="s">
        <v>117</v>
      </c>
      <c r="G22" s="66">
        <f t="shared" si="30"/>
        <v>150000000</v>
      </c>
      <c r="H22" s="66"/>
      <c r="I22" s="66"/>
      <c r="J22" s="66">
        <v>150000000</v>
      </c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C22" s="22">
        <f t="shared" si="1"/>
        <v>0.33333333333333331</v>
      </c>
      <c r="AD22" s="66">
        <f t="shared" si="31"/>
        <v>50000000</v>
      </c>
      <c r="AE22" s="66"/>
      <c r="AF22" s="66"/>
      <c r="AG22" s="66">
        <f>+'[4]ENERO 2016'!$M$253</f>
        <v>50000000</v>
      </c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22">
        <f t="shared" si="3"/>
        <v>0.66666666666666674</v>
      </c>
      <c r="AZ22" s="66">
        <f t="shared" si="32"/>
        <v>100000000</v>
      </c>
      <c r="BA22" s="66">
        <f t="shared" si="33"/>
        <v>0</v>
      </c>
      <c r="BB22" s="66">
        <f t="shared" si="34"/>
        <v>0</v>
      </c>
      <c r="BC22" s="66">
        <f t="shared" si="34"/>
        <v>100000000</v>
      </c>
      <c r="BD22" s="66">
        <f t="shared" si="34"/>
        <v>0</v>
      </c>
      <c r="BE22" s="66">
        <f t="shared" si="35"/>
        <v>0</v>
      </c>
      <c r="BF22" s="66">
        <f t="shared" si="35"/>
        <v>0</v>
      </c>
      <c r="BG22" s="66">
        <f t="shared" si="35"/>
        <v>0</v>
      </c>
      <c r="BH22" s="66">
        <f t="shared" si="35"/>
        <v>0</v>
      </c>
      <c r="BI22" s="66">
        <f t="shared" si="35"/>
        <v>0</v>
      </c>
      <c r="BJ22" s="66">
        <f t="shared" si="35"/>
        <v>0</v>
      </c>
      <c r="BK22" s="66">
        <f t="shared" si="35"/>
        <v>0</v>
      </c>
      <c r="BL22" s="66">
        <f t="shared" si="35"/>
        <v>0</v>
      </c>
      <c r="BM22" s="66">
        <f t="shared" si="35"/>
        <v>0</v>
      </c>
      <c r="BN22" s="66">
        <f t="shared" si="35"/>
        <v>0</v>
      </c>
      <c r="BO22" s="66">
        <f t="shared" si="35"/>
        <v>0</v>
      </c>
      <c r="BP22" s="66">
        <f t="shared" si="35"/>
        <v>0</v>
      </c>
      <c r="BQ22" s="66"/>
      <c r="BR22" s="66"/>
      <c r="BS22" s="66"/>
      <c r="BT22" s="66">
        <f t="shared" si="36"/>
        <v>0</v>
      </c>
      <c r="BU22" s="22">
        <f t="shared" si="10"/>
        <v>0.32020326666666665</v>
      </c>
      <c r="BV22" s="66">
        <f t="shared" si="37"/>
        <v>48030490</v>
      </c>
      <c r="BW22" s="66"/>
      <c r="BX22" s="66"/>
      <c r="BY22" s="66">
        <f>+'[2]MARZO 2016 ULTIMO'!$H$419</f>
        <v>48030490</v>
      </c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22">
        <f t="shared" si="12"/>
        <v>0.67979673333333335</v>
      </c>
      <c r="CR22" s="66">
        <f t="shared" si="38"/>
        <v>101969510</v>
      </c>
      <c r="CS22" s="66">
        <f t="shared" si="39"/>
        <v>0</v>
      </c>
      <c r="CT22" s="66">
        <f t="shared" si="39"/>
        <v>0</v>
      </c>
      <c r="CU22" s="66">
        <f t="shared" si="39"/>
        <v>101969510</v>
      </c>
      <c r="CV22" s="66">
        <f t="shared" si="39"/>
        <v>0</v>
      </c>
      <c r="CW22" s="66">
        <f t="shared" si="39"/>
        <v>0</v>
      </c>
      <c r="CX22" s="66">
        <f t="shared" si="39"/>
        <v>0</v>
      </c>
      <c r="CY22" s="66">
        <f t="shared" si="39"/>
        <v>0</v>
      </c>
      <c r="CZ22" s="66">
        <f t="shared" si="40"/>
        <v>0</v>
      </c>
      <c r="DA22" s="66">
        <f t="shared" si="40"/>
        <v>0</v>
      </c>
      <c r="DB22" s="66">
        <f t="shared" si="40"/>
        <v>0</v>
      </c>
      <c r="DC22" s="66">
        <f t="shared" si="41"/>
        <v>0</v>
      </c>
      <c r="DD22" s="66">
        <f t="shared" si="41"/>
        <v>0</v>
      </c>
      <c r="DE22" s="66">
        <f t="shared" si="41"/>
        <v>0</v>
      </c>
      <c r="DF22" s="66">
        <f t="shared" si="42"/>
        <v>0</v>
      </c>
      <c r="DG22" s="66">
        <f t="shared" si="42"/>
        <v>0</v>
      </c>
      <c r="DH22" s="66">
        <f t="shared" si="42"/>
        <v>0</v>
      </c>
      <c r="DI22" s="66"/>
      <c r="DJ22" s="66">
        <f t="shared" si="43"/>
        <v>0</v>
      </c>
      <c r="DK22" s="66">
        <f t="shared" si="43"/>
        <v>0</v>
      </c>
      <c r="DL22" s="66">
        <f t="shared" si="43"/>
        <v>0</v>
      </c>
      <c r="DN22" s="198"/>
      <c r="DO22" s="198"/>
      <c r="DP22" s="198"/>
      <c r="DQ22" s="198"/>
      <c r="DR22" s="198"/>
    </row>
    <row r="23" spans="1:122" ht="37.5" hidden="1" customHeight="1" x14ac:dyDescent="0.25">
      <c r="A23" s="117"/>
      <c r="B23" s="217"/>
      <c r="C23" s="103" t="s">
        <v>277</v>
      </c>
      <c r="D23" s="69" t="s">
        <v>276</v>
      </c>
      <c r="E23" s="82">
        <v>410</v>
      </c>
      <c r="F23" s="67" t="s">
        <v>117</v>
      </c>
      <c r="G23" s="66">
        <f t="shared" si="30"/>
        <v>200000000</v>
      </c>
      <c r="H23" s="66"/>
      <c r="I23" s="66"/>
      <c r="J23" s="66">
        <v>200000000</v>
      </c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C23" s="22">
        <f t="shared" si="1"/>
        <v>1</v>
      </c>
      <c r="AD23" s="66">
        <f t="shared" si="31"/>
        <v>200000000</v>
      </c>
      <c r="AE23" s="66"/>
      <c r="AF23" s="66"/>
      <c r="AG23" s="66">
        <f>+'[4]ENERO 2016'!$M$259</f>
        <v>200000000</v>
      </c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22">
        <f t="shared" si="3"/>
        <v>0</v>
      </c>
      <c r="AZ23" s="66">
        <f t="shared" si="32"/>
        <v>0</v>
      </c>
      <c r="BA23" s="66">
        <f t="shared" si="33"/>
        <v>0</v>
      </c>
      <c r="BB23" s="66">
        <f t="shared" si="34"/>
        <v>0</v>
      </c>
      <c r="BC23" s="66">
        <f t="shared" si="34"/>
        <v>0</v>
      </c>
      <c r="BD23" s="66">
        <f t="shared" si="34"/>
        <v>0</v>
      </c>
      <c r="BE23" s="66">
        <f t="shared" si="35"/>
        <v>0</v>
      </c>
      <c r="BF23" s="66">
        <f t="shared" si="35"/>
        <v>0</v>
      </c>
      <c r="BG23" s="66">
        <f t="shared" si="35"/>
        <v>0</v>
      </c>
      <c r="BH23" s="66">
        <f t="shared" si="35"/>
        <v>0</v>
      </c>
      <c r="BI23" s="66">
        <f t="shared" si="35"/>
        <v>0</v>
      </c>
      <c r="BJ23" s="66">
        <f t="shared" si="35"/>
        <v>0</v>
      </c>
      <c r="BK23" s="66">
        <f t="shared" si="35"/>
        <v>0</v>
      </c>
      <c r="BL23" s="66">
        <f t="shared" si="35"/>
        <v>0</v>
      </c>
      <c r="BM23" s="66">
        <f t="shared" si="35"/>
        <v>0</v>
      </c>
      <c r="BN23" s="66">
        <f t="shared" si="35"/>
        <v>0</v>
      </c>
      <c r="BO23" s="66">
        <f t="shared" si="35"/>
        <v>0</v>
      </c>
      <c r="BP23" s="66">
        <f t="shared" si="35"/>
        <v>0</v>
      </c>
      <c r="BQ23" s="66"/>
      <c r="BR23" s="66"/>
      <c r="BS23" s="66"/>
      <c r="BT23" s="66">
        <f t="shared" si="36"/>
        <v>0</v>
      </c>
      <c r="BU23" s="22">
        <f t="shared" si="10"/>
        <v>0.50882800500000003</v>
      </c>
      <c r="BV23" s="66">
        <f t="shared" si="37"/>
        <v>101765601</v>
      </c>
      <c r="BW23" s="66"/>
      <c r="BX23" s="66"/>
      <c r="BY23" s="66">
        <f>+'[3]ABRIL 2016'!$H$541</f>
        <v>101765601</v>
      </c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66"/>
      <c r="CN23" s="66"/>
      <c r="CO23" s="66"/>
      <c r="CP23" s="66"/>
      <c r="CQ23" s="22">
        <f t="shared" si="12"/>
        <v>0.49117199499999997</v>
      </c>
      <c r="CR23" s="66">
        <f t="shared" si="38"/>
        <v>98234399</v>
      </c>
      <c r="CS23" s="66">
        <f t="shared" si="39"/>
        <v>0</v>
      </c>
      <c r="CT23" s="66">
        <f t="shared" si="39"/>
        <v>0</v>
      </c>
      <c r="CU23" s="66">
        <f t="shared" si="39"/>
        <v>98234399</v>
      </c>
      <c r="CV23" s="66">
        <f t="shared" si="39"/>
        <v>0</v>
      </c>
      <c r="CW23" s="66">
        <f t="shared" si="39"/>
        <v>0</v>
      </c>
      <c r="CX23" s="66">
        <f t="shared" si="39"/>
        <v>0</v>
      </c>
      <c r="CY23" s="66">
        <f t="shared" si="39"/>
        <v>0</v>
      </c>
      <c r="CZ23" s="66">
        <f t="shared" si="40"/>
        <v>0</v>
      </c>
      <c r="DA23" s="66">
        <f t="shared" si="40"/>
        <v>0</v>
      </c>
      <c r="DB23" s="66">
        <f t="shared" si="40"/>
        <v>0</v>
      </c>
      <c r="DC23" s="66">
        <f t="shared" si="41"/>
        <v>0</v>
      </c>
      <c r="DD23" s="66">
        <f t="shared" si="41"/>
        <v>0</v>
      </c>
      <c r="DE23" s="66">
        <f t="shared" si="41"/>
        <v>0</v>
      </c>
      <c r="DF23" s="66">
        <f t="shared" si="42"/>
        <v>0</v>
      </c>
      <c r="DG23" s="66">
        <f t="shared" si="42"/>
        <v>0</v>
      </c>
      <c r="DH23" s="66">
        <f t="shared" si="42"/>
        <v>0</v>
      </c>
      <c r="DI23" s="66"/>
      <c r="DJ23" s="66">
        <f t="shared" si="43"/>
        <v>0</v>
      </c>
      <c r="DK23" s="66">
        <f t="shared" si="43"/>
        <v>0</v>
      </c>
      <c r="DL23" s="66">
        <f t="shared" si="43"/>
        <v>0</v>
      </c>
      <c r="DN23" s="198"/>
      <c r="DO23" s="198"/>
      <c r="DP23" s="198"/>
      <c r="DQ23" s="198"/>
      <c r="DR23" s="198"/>
    </row>
    <row r="24" spans="1:122" ht="33.75" hidden="1" customHeight="1" x14ac:dyDescent="0.25">
      <c r="A24" s="117"/>
      <c r="B24" s="215" t="s">
        <v>275</v>
      </c>
      <c r="C24" s="118" t="s">
        <v>274</v>
      </c>
      <c r="D24" s="69" t="s">
        <v>273</v>
      </c>
      <c r="E24" s="82">
        <v>410</v>
      </c>
      <c r="F24" s="67" t="s">
        <v>117</v>
      </c>
      <c r="G24" s="66">
        <f t="shared" si="30"/>
        <v>10000000</v>
      </c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>
        <v>10000000</v>
      </c>
      <c r="W24" s="66"/>
      <c r="X24" s="66"/>
      <c r="Y24" s="66"/>
      <c r="Z24" s="66"/>
      <c r="AA24" s="66"/>
      <c r="AC24" s="22">
        <f t="shared" si="1"/>
        <v>0</v>
      </c>
      <c r="AD24" s="66">
        <f t="shared" si="31"/>
        <v>0</v>
      </c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22">
        <f t="shared" si="3"/>
        <v>1</v>
      </c>
      <c r="AZ24" s="66">
        <f t="shared" si="32"/>
        <v>10000000</v>
      </c>
      <c r="BA24" s="66">
        <f t="shared" si="33"/>
        <v>0</v>
      </c>
      <c r="BB24" s="66">
        <f t="shared" si="34"/>
        <v>0</v>
      </c>
      <c r="BC24" s="66">
        <f t="shared" si="34"/>
        <v>0</v>
      </c>
      <c r="BD24" s="66">
        <f t="shared" si="34"/>
        <v>0</v>
      </c>
      <c r="BE24" s="66">
        <f t="shared" si="35"/>
        <v>0</v>
      </c>
      <c r="BF24" s="66">
        <f t="shared" si="35"/>
        <v>0</v>
      </c>
      <c r="BG24" s="66">
        <f t="shared" si="35"/>
        <v>0</v>
      </c>
      <c r="BH24" s="66">
        <f t="shared" si="35"/>
        <v>0</v>
      </c>
      <c r="BI24" s="66">
        <f t="shared" si="35"/>
        <v>0</v>
      </c>
      <c r="BJ24" s="66">
        <f t="shared" si="35"/>
        <v>0</v>
      </c>
      <c r="BK24" s="66">
        <f t="shared" si="35"/>
        <v>0</v>
      </c>
      <c r="BL24" s="66">
        <f t="shared" si="35"/>
        <v>0</v>
      </c>
      <c r="BM24" s="66">
        <f t="shared" si="35"/>
        <v>0</v>
      </c>
      <c r="BN24" s="66">
        <f t="shared" si="35"/>
        <v>0</v>
      </c>
      <c r="BO24" s="66">
        <f t="shared" si="35"/>
        <v>10000000</v>
      </c>
      <c r="BP24" s="66">
        <f t="shared" si="35"/>
        <v>0</v>
      </c>
      <c r="BQ24" s="66"/>
      <c r="BR24" s="66"/>
      <c r="BS24" s="66"/>
      <c r="BT24" s="66">
        <f t="shared" si="36"/>
        <v>0</v>
      </c>
      <c r="BU24" s="22">
        <f t="shared" si="10"/>
        <v>0</v>
      </c>
      <c r="BV24" s="66">
        <f t="shared" si="37"/>
        <v>0</v>
      </c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22">
        <f t="shared" si="12"/>
        <v>1</v>
      </c>
      <c r="CR24" s="66">
        <f t="shared" si="38"/>
        <v>10000000</v>
      </c>
      <c r="CS24" s="66">
        <f t="shared" si="39"/>
        <v>0</v>
      </c>
      <c r="CT24" s="66">
        <f t="shared" si="39"/>
        <v>0</v>
      </c>
      <c r="CU24" s="66">
        <f t="shared" si="39"/>
        <v>0</v>
      </c>
      <c r="CV24" s="66">
        <f t="shared" si="39"/>
        <v>0</v>
      </c>
      <c r="CW24" s="66">
        <f t="shared" si="39"/>
        <v>0</v>
      </c>
      <c r="CX24" s="66">
        <f t="shared" si="39"/>
        <v>0</v>
      </c>
      <c r="CY24" s="66">
        <f t="shared" si="39"/>
        <v>0</v>
      </c>
      <c r="CZ24" s="66">
        <f t="shared" si="40"/>
        <v>0</v>
      </c>
      <c r="DA24" s="66">
        <f t="shared" si="40"/>
        <v>0</v>
      </c>
      <c r="DB24" s="66">
        <f t="shared" si="40"/>
        <v>0</v>
      </c>
      <c r="DC24" s="66">
        <f t="shared" si="41"/>
        <v>0</v>
      </c>
      <c r="DD24" s="66">
        <f t="shared" si="41"/>
        <v>0</v>
      </c>
      <c r="DE24" s="66">
        <f t="shared" si="41"/>
        <v>0</v>
      </c>
      <c r="DF24" s="66">
        <f t="shared" si="42"/>
        <v>0</v>
      </c>
      <c r="DG24" s="66">
        <f t="shared" si="42"/>
        <v>10000000</v>
      </c>
      <c r="DH24" s="66">
        <f t="shared" si="42"/>
        <v>0</v>
      </c>
      <c r="DI24" s="66"/>
      <c r="DJ24" s="66">
        <f t="shared" si="43"/>
        <v>0</v>
      </c>
      <c r="DK24" s="66">
        <f t="shared" si="43"/>
        <v>0</v>
      </c>
      <c r="DL24" s="66">
        <f t="shared" si="43"/>
        <v>0</v>
      </c>
      <c r="DN24" s="198"/>
      <c r="DO24" s="198"/>
      <c r="DP24" s="198"/>
      <c r="DQ24" s="198"/>
      <c r="DR24" s="198"/>
    </row>
    <row r="25" spans="1:122" ht="30" hidden="1" customHeight="1" x14ac:dyDescent="0.25">
      <c r="A25" s="117"/>
      <c r="B25" s="216"/>
      <c r="C25" s="103" t="s">
        <v>272</v>
      </c>
      <c r="D25" s="69" t="s">
        <v>271</v>
      </c>
      <c r="E25" s="82">
        <v>410</v>
      </c>
      <c r="F25" s="67" t="s">
        <v>261</v>
      </c>
      <c r="G25" s="66">
        <f t="shared" si="30"/>
        <v>10000000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>
        <v>10000000</v>
      </c>
      <c r="W25" s="66"/>
      <c r="X25" s="66"/>
      <c r="Y25" s="66"/>
      <c r="Z25" s="66"/>
      <c r="AA25" s="66"/>
      <c r="AC25" s="22">
        <f t="shared" si="1"/>
        <v>1</v>
      </c>
      <c r="AD25" s="66">
        <f t="shared" si="31"/>
        <v>10000000</v>
      </c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>
        <f>+'[3]ABRIL 2016'!$Y$572</f>
        <v>10000000</v>
      </c>
      <c r="AT25" s="66"/>
      <c r="AU25" s="66"/>
      <c r="AV25" s="66"/>
      <c r="AW25" s="66"/>
      <c r="AX25" s="66"/>
      <c r="AY25" s="22">
        <f t="shared" si="3"/>
        <v>0</v>
      </c>
      <c r="AZ25" s="66">
        <f t="shared" si="32"/>
        <v>0</v>
      </c>
      <c r="BA25" s="66">
        <f t="shared" si="33"/>
        <v>0</v>
      </c>
      <c r="BB25" s="66">
        <f t="shared" si="34"/>
        <v>0</v>
      </c>
      <c r="BC25" s="66">
        <f t="shared" si="34"/>
        <v>0</v>
      </c>
      <c r="BD25" s="66">
        <f t="shared" si="34"/>
        <v>0</v>
      </c>
      <c r="BE25" s="66">
        <f t="shared" si="35"/>
        <v>0</v>
      </c>
      <c r="BF25" s="66">
        <f t="shared" si="35"/>
        <v>0</v>
      </c>
      <c r="BG25" s="66">
        <f t="shared" si="35"/>
        <v>0</v>
      </c>
      <c r="BH25" s="66">
        <f t="shared" si="35"/>
        <v>0</v>
      </c>
      <c r="BI25" s="66">
        <f t="shared" si="35"/>
        <v>0</v>
      </c>
      <c r="BJ25" s="66">
        <f t="shared" si="35"/>
        <v>0</v>
      </c>
      <c r="BK25" s="66">
        <f t="shared" si="35"/>
        <v>0</v>
      </c>
      <c r="BL25" s="66">
        <f t="shared" si="35"/>
        <v>0</v>
      </c>
      <c r="BM25" s="66">
        <f t="shared" si="35"/>
        <v>0</v>
      </c>
      <c r="BN25" s="66">
        <f t="shared" si="35"/>
        <v>0</v>
      </c>
      <c r="BO25" s="66">
        <f t="shared" si="35"/>
        <v>0</v>
      </c>
      <c r="BP25" s="66">
        <f t="shared" si="35"/>
        <v>0</v>
      </c>
      <c r="BQ25" s="66"/>
      <c r="BR25" s="66"/>
      <c r="BS25" s="66"/>
      <c r="BT25" s="66">
        <f t="shared" si="36"/>
        <v>0</v>
      </c>
      <c r="BU25" s="22">
        <f t="shared" si="10"/>
        <v>1</v>
      </c>
      <c r="BV25" s="66">
        <f t="shared" si="37"/>
        <v>10000000</v>
      </c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>
        <f>+'[3]ABRIL 2016'!$Y$572</f>
        <v>10000000</v>
      </c>
      <c r="CL25" s="66"/>
      <c r="CM25" s="66"/>
      <c r="CN25" s="66"/>
      <c r="CO25" s="66"/>
      <c r="CP25" s="66"/>
      <c r="CQ25" s="22">
        <f t="shared" si="12"/>
        <v>0</v>
      </c>
      <c r="CR25" s="66">
        <f t="shared" si="38"/>
        <v>0</v>
      </c>
      <c r="CS25" s="66">
        <f t="shared" si="39"/>
        <v>0</v>
      </c>
      <c r="CT25" s="66">
        <f t="shared" si="39"/>
        <v>0</v>
      </c>
      <c r="CU25" s="66">
        <f t="shared" si="39"/>
        <v>0</v>
      </c>
      <c r="CV25" s="66">
        <f t="shared" si="39"/>
        <v>0</v>
      </c>
      <c r="CW25" s="66">
        <f t="shared" si="39"/>
        <v>0</v>
      </c>
      <c r="CX25" s="66">
        <f t="shared" si="39"/>
        <v>0</v>
      </c>
      <c r="CY25" s="66">
        <f t="shared" si="39"/>
        <v>0</v>
      </c>
      <c r="CZ25" s="66">
        <f t="shared" si="40"/>
        <v>0</v>
      </c>
      <c r="DA25" s="66">
        <f t="shared" si="40"/>
        <v>0</v>
      </c>
      <c r="DB25" s="66">
        <f t="shared" si="40"/>
        <v>0</v>
      </c>
      <c r="DC25" s="66">
        <f t="shared" si="41"/>
        <v>0</v>
      </c>
      <c r="DD25" s="66">
        <f t="shared" si="41"/>
        <v>0</v>
      </c>
      <c r="DE25" s="66">
        <f t="shared" si="41"/>
        <v>0</v>
      </c>
      <c r="DF25" s="66">
        <f t="shared" si="42"/>
        <v>0</v>
      </c>
      <c r="DG25" s="66">
        <f t="shared" si="42"/>
        <v>0</v>
      </c>
      <c r="DH25" s="66">
        <f t="shared" si="42"/>
        <v>0</v>
      </c>
      <c r="DI25" s="66"/>
      <c r="DJ25" s="66">
        <f t="shared" si="43"/>
        <v>0</v>
      </c>
      <c r="DK25" s="66">
        <f t="shared" si="43"/>
        <v>0</v>
      </c>
      <c r="DL25" s="66">
        <f t="shared" si="43"/>
        <v>0</v>
      </c>
      <c r="DN25" s="198"/>
      <c r="DO25" s="198"/>
      <c r="DP25" s="198"/>
      <c r="DQ25" s="198"/>
      <c r="DR25" s="198"/>
    </row>
    <row r="26" spans="1:122" ht="36.75" hidden="1" customHeight="1" x14ac:dyDescent="0.25">
      <c r="A26" s="117"/>
      <c r="B26" s="216"/>
      <c r="C26" s="103" t="s">
        <v>270</v>
      </c>
      <c r="D26" s="69" t="s">
        <v>269</v>
      </c>
      <c r="E26" s="82">
        <v>410</v>
      </c>
      <c r="F26" s="67" t="s">
        <v>261</v>
      </c>
      <c r="G26" s="66">
        <f t="shared" si="30"/>
        <v>0</v>
      </c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>
        <f>20000000-20000000</f>
        <v>0</v>
      </c>
      <c r="W26" s="66"/>
      <c r="X26" s="66"/>
      <c r="Y26" s="66"/>
      <c r="Z26" s="66"/>
      <c r="AA26" s="66"/>
      <c r="AC26" s="22" t="e">
        <f t="shared" si="1"/>
        <v>#DIV/0!</v>
      </c>
      <c r="AD26" s="66">
        <f t="shared" si="31"/>
        <v>0</v>
      </c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22" t="e">
        <f t="shared" si="3"/>
        <v>#DIV/0!</v>
      </c>
      <c r="AZ26" s="66">
        <f t="shared" si="32"/>
        <v>0</v>
      </c>
      <c r="BA26" s="66">
        <f t="shared" si="33"/>
        <v>0</v>
      </c>
      <c r="BB26" s="66">
        <f t="shared" si="34"/>
        <v>0</v>
      </c>
      <c r="BC26" s="66">
        <f t="shared" si="34"/>
        <v>0</v>
      </c>
      <c r="BD26" s="66">
        <f t="shared" si="34"/>
        <v>0</v>
      </c>
      <c r="BE26" s="66">
        <f t="shared" si="35"/>
        <v>0</v>
      </c>
      <c r="BF26" s="66">
        <f t="shared" si="35"/>
        <v>0</v>
      </c>
      <c r="BG26" s="66">
        <f t="shared" si="35"/>
        <v>0</v>
      </c>
      <c r="BH26" s="66">
        <f t="shared" si="35"/>
        <v>0</v>
      </c>
      <c r="BI26" s="66">
        <f t="shared" si="35"/>
        <v>0</v>
      </c>
      <c r="BJ26" s="66">
        <f t="shared" si="35"/>
        <v>0</v>
      </c>
      <c r="BK26" s="66">
        <f t="shared" si="35"/>
        <v>0</v>
      </c>
      <c r="BL26" s="66">
        <f t="shared" si="35"/>
        <v>0</v>
      </c>
      <c r="BM26" s="66">
        <f t="shared" si="35"/>
        <v>0</v>
      </c>
      <c r="BN26" s="66">
        <f t="shared" si="35"/>
        <v>0</v>
      </c>
      <c r="BO26" s="66">
        <f t="shared" si="35"/>
        <v>0</v>
      </c>
      <c r="BP26" s="66">
        <f t="shared" si="35"/>
        <v>0</v>
      </c>
      <c r="BQ26" s="66"/>
      <c r="BR26" s="66"/>
      <c r="BS26" s="66"/>
      <c r="BT26" s="66">
        <f t="shared" si="36"/>
        <v>0</v>
      </c>
      <c r="BU26" s="22" t="e">
        <f t="shared" si="10"/>
        <v>#DIV/0!</v>
      </c>
      <c r="BV26" s="66">
        <f t="shared" si="37"/>
        <v>0</v>
      </c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22" t="e">
        <f t="shared" si="12"/>
        <v>#DIV/0!</v>
      </c>
      <c r="CR26" s="66">
        <f t="shared" si="38"/>
        <v>0</v>
      </c>
      <c r="CS26" s="66">
        <f t="shared" si="39"/>
        <v>0</v>
      </c>
      <c r="CT26" s="66">
        <f t="shared" si="39"/>
        <v>0</v>
      </c>
      <c r="CU26" s="66">
        <f t="shared" si="39"/>
        <v>0</v>
      </c>
      <c r="CV26" s="66">
        <f t="shared" si="39"/>
        <v>0</v>
      </c>
      <c r="CW26" s="66">
        <f t="shared" si="39"/>
        <v>0</v>
      </c>
      <c r="CX26" s="66">
        <f t="shared" si="39"/>
        <v>0</v>
      </c>
      <c r="CY26" s="66">
        <f t="shared" si="39"/>
        <v>0</v>
      </c>
      <c r="CZ26" s="66">
        <f t="shared" si="40"/>
        <v>0</v>
      </c>
      <c r="DA26" s="66">
        <f t="shared" si="40"/>
        <v>0</v>
      </c>
      <c r="DB26" s="66">
        <f t="shared" si="40"/>
        <v>0</v>
      </c>
      <c r="DC26" s="66">
        <f t="shared" si="41"/>
        <v>0</v>
      </c>
      <c r="DD26" s="66">
        <f t="shared" si="41"/>
        <v>0</v>
      </c>
      <c r="DE26" s="66">
        <f t="shared" si="41"/>
        <v>0</v>
      </c>
      <c r="DF26" s="66">
        <f t="shared" si="42"/>
        <v>0</v>
      </c>
      <c r="DG26" s="66">
        <f t="shared" si="42"/>
        <v>0</v>
      </c>
      <c r="DH26" s="66">
        <f t="shared" si="42"/>
        <v>0</v>
      </c>
      <c r="DI26" s="66"/>
      <c r="DJ26" s="66">
        <f t="shared" si="43"/>
        <v>0</v>
      </c>
      <c r="DK26" s="66">
        <f t="shared" si="43"/>
        <v>0</v>
      </c>
      <c r="DL26" s="66">
        <f t="shared" si="43"/>
        <v>0</v>
      </c>
      <c r="DN26" s="198"/>
      <c r="DO26" s="198"/>
      <c r="DP26" s="198"/>
      <c r="DQ26" s="198"/>
      <c r="DR26" s="198"/>
    </row>
    <row r="27" spans="1:122" ht="48.75" hidden="1" customHeight="1" x14ac:dyDescent="0.25">
      <c r="A27" s="117"/>
      <c r="B27" s="216"/>
      <c r="C27" s="103" t="s">
        <v>268</v>
      </c>
      <c r="D27" s="69" t="s">
        <v>267</v>
      </c>
      <c r="E27" s="82">
        <v>410</v>
      </c>
      <c r="F27" s="67" t="s">
        <v>261</v>
      </c>
      <c r="G27" s="66">
        <f t="shared" si="30"/>
        <v>27000000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>
        <f>50000000-23000000</f>
        <v>27000000</v>
      </c>
      <c r="W27" s="66"/>
      <c r="X27" s="66"/>
      <c r="Y27" s="66"/>
      <c r="Z27" s="66"/>
      <c r="AA27" s="66"/>
      <c r="AC27" s="22">
        <f t="shared" si="1"/>
        <v>1</v>
      </c>
      <c r="AD27" s="66">
        <f t="shared" si="31"/>
        <v>27000000</v>
      </c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>
        <f>+'[3]ABRIL 2016'!$Y$585</f>
        <v>27000000</v>
      </c>
      <c r="AT27" s="66"/>
      <c r="AU27" s="66"/>
      <c r="AV27" s="66"/>
      <c r="AW27" s="66"/>
      <c r="AX27" s="66"/>
      <c r="AY27" s="22">
        <f t="shared" si="3"/>
        <v>0</v>
      </c>
      <c r="AZ27" s="66">
        <f t="shared" si="32"/>
        <v>0</v>
      </c>
      <c r="BA27" s="66">
        <f t="shared" si="33"/>
        <v>0</v>
      </c>
      <c r="BB27" s="66">
        <f t="shared" si="34"/>
        <v>0</v>
      </c>
      <c r="BC27" s="66">
        <f t="shared" si="34"/>
        <v>0</v>
      </c>
      <c r="BD27" s="66">
        <f t="shared" si="34"/>
        <v>0</v>
      </c>
      <c r="BE27" s="66">
        <f t="shared" si="35"/>
        <v>0</v>
      </c>
      <c r="BF27" s="66">
        <f t="shared" si="35"/>
        <v>0</v>
      </c>
      <c r="BG27" s="66">
        <f t="shared" si="35"/>
        <v>0</v>
      </c>
      <c r="BH27" s="66">
        <f t="shared" si="35"/>
        <v>0</v>
      </c>
      <c r="BI27" s="66">
        <f t="shared" si="35"/>
        <v>0</v>
      </c>
      <c r="BJ27" s="66">
        <f t="shared" si="35"/>
        <v>0</v>
      </c>
      <c r="BK27" s="66">
        <f t="shared" si="35"/>
        <v>0</v>
      </c>
      <c r="BL27" s="66">
        <f t="shared" si="35"/>
        <v>0</v>
      </c>
      <c r="BM27" s="66">
        <f t="shared" si="35"/>
        <v>0</v>
      </c>
      <c r="BN27" s="66">
        <f t="shared" si="35"/>
        <v>0</v>
      </c>
      <c r="BO27" s="66">
        <f t="shared" si="35"/>
        <v>0</v>
      </c>
      <c r="BP27" s="66">
        <f t="shared" si="35"/>
        <v>0</v>
      </c>
      <c r="BQ27" s="66"/>
      <c r="BR27" s="66"/>
      <c r="BS27" s="66"/>
      <c r="BT27" s="66">
        <f t="shared" si="36"/>
        <v>0</v>
      </c>
      <c r="BU27" s="22">
        <f t="shared" si="10"/>
        <v>0.57407407407407407</v>
      </c>
      <c r="BV27" s="66">
        <f t="shared" si="37"/>
        <v>15500000</v>
      </c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>
        <f>+'[3]ABRIL 2016'!$H$583</f>
        <v>15500000</v>
      </c>
      <c r="CL27" s="66"/>
      <c r="CM27" s="66"/>
      <c r="CN27" s="66"/>
      <c r="CO27" s="66"/>
      <c r="CP27" s="66"/>
      <c r="CQ27" s="22">
        <f t="shared" si="12"/>
        <v>0.42592592592592593</v>
      </c>
      <c r="CR27" s="66">
        <f t="shared" si="38"/>
        <v>11500000</v>
      </c>
      <c r="CS27" s="66">
        <f t="shared" si="39"/>
        <v>0</v>
      </c>
      <c r="CT27" s="66">
        <f t="shared" si="39"/>
        <v>0</v>
      </c>
      <c r="CU27" s="66">
        <f t="shared" si="39"/>
        <v>0</v>
      </c>
      <c r="CV27" s="66">
        <f t="shared" si="39"/>
        <v>0</v>
      </c>
      <c r="CW27" s="66">
        <f t="shared" si="39"/>
        <v>0</v>
      </c>
      <c r="CX27" s="66">
        <f t="shared" si="39"/>
        <v>0</v>
      </c>
      <c r="CY27" s="66">
        <f t="shared" si="39"/>
        <v>0</v>
      </c>
      <c r="CZ27" s="66">
        <f t="shared" si="40"/>
        <v>0</v>
      </c>
      <c r="DA27" s="66">
        <f t="shared" si="40"/>
        <v>0</v>
      </c>
      <c r="DB27" s="66">
        <f t="shared" si="40"/>
        <v>0</v>
      </c>
      <c r="DC27" s="66">
        <f t="shared" si="41"/>
        <v>0</v>
      </c>
      <c r="DD27" s="66">
        <f t="shared" si="41"/>
        <v>0</v>
      </c>
      <c r="DE27" s="66">
        <f t="shared" si="41"/>
        <v>0</v>
      </c>
      <c r="DF27" s="66">
        <f t="shared" si="42"/>
        <v>0</v>
      </c>
      <c r="DG27" s="66">
        <f t="shared" si="42"/>
        <v>11500000</v>
      </c>
      <c r="DH27" s="66">
        <f t="shared" si="42"/>
        <v>0</v>
      </c>
      <c r="DI27" s="66"/>
      <c r="DJ27" s="66">
        <f t="shared" si="43"/>
        <v>0</v>
      </c>
      <c r="DK27" s="66">
        <f t="shared" si="43"/>
        <v>0</v>
      </c>
      <c r="DL27" s="66">
        <f t="shared" si="43"/>
        <v>0</v>
      </c>
      <c r="DN27" s="198"/>
      <c r="DO27" s="198"/>
      <c r="DP27" s="198"/>
      <c r="DQ27" s="198"/>
      <c r="DR27" s="198"/>
    </row>
    <row r="28" spans="1:122" ht="34.5" hidden="1" customHeight="1" x14ac:dyDescent="0.25">
      <c r="A28" s="117"/>
      <c r="B28" s="216"/>
      <c r="C28" s="103" t="s">
        <v>266</v>
      </c>
      <c r="D28" s="69" t="s">
        <v>265</v>
      </c>
      <c r="E28" s="82">
        <v>410</v>
      </c>
      <c r="F28" s="67" t="s">
        <v>264</v>
      </c>
      <c r="G28" s="66">
        <f t="shared" si="30"/>
        <v>105000000</v>
      </c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>
        <v>100000000</v>
      </c>
      <c r="W28" s="66"/>
      <c r="X28" s="66"/>
      <c r="Y28" s="66"/>
      <c r="Z28" s="66"/>
      <c r="AA28" s="66">
        <v>5000000</v>
      </c>
      <c r="AC28" s="22">
        <f t="shared" si="1"/>
        <v>0.59547755238095235</v>
      </c>
      <c r="AD28" s="66">
        <f t="shared" si="31"/>
        <v>62525143</v>
      </c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>
        <f>+'[1]MAYO 2016'!$Y$688</f>
        <v>61374643</v>
      </c>
      <c r="AT28" s="66"/>
      <c r="AU28" s="66"/>
      <c r="AV28" s="66"/>
      <c r="AW28" s="66"/>
      <c r="AX28" s="66">
        <v>1150500</v>
      </c>
      <c r="AY28" s="22">
        <f t="shared" si="3"/>
        <v>0.40452244761904765</v>
      </c>
      <c r="AZ28" s="66">
        <f t="shared" si="32"/>
        <v>42474857</v>
      </c>
      <c r="BA28" s="66">
        <f t="shared" si="33"/>
        <v>0</v>
      </c>
      <c r="BB28" s="66">
        <f t="shared" si="34"/>
        <v>0</v>
      </c>
      <c r="BC28" s="66">
        <f t="shared" si="34"/>
        <v>0</v>
      </c>
      <c r="BD28" s="66">
        <f t="shared" si="34"/>
        <v>0</v>
      </c>
      <c r="BE28" s="66">
        <f t="shared" si="35"/>
        <v>0</v>
      </c>
      <c r="BF28" s="66">
        <f t="shared" si="35"/>
        <v>0</v>
      </c>
      <c r="BG28" s="66">
        <f t="shared" si="35"/>
        <v>0</v>
      </c>
      <c r="BH28" s="66">
        <f t="shared" si="35"/>
        <v>0</v>
      </c>
      <c r="BI28" s="66">
        <f t="shared" si="35"/>
        <v>0</v>
      </c>
      <c r="BJ28" s="66">
        <f t="shared" si="35"/>
        <v>0</v>
      </c>
      <c r="BK28" s="66">
        <f t="shared" si="35"/>
        <v>0</v>
      </c>
      <c r="BL28" s="66">
        <f t="shared" si="35"/>
        <v>0</v>
      </c>
      <c r="BM28" s="66">
        <f t="shared" si="35"/>
        <v>0</v>
      </c>
      <c r="BN28" s="66">
        <f t="shared" si="35"/>
        <v>0</v>
      </c>
      <c r="BO28" s="66">
        <f t="shared" si="35"/>
        <v>38625357</v>
      </c>
      <c r="BP28" s="66">
        <f t="shared" si="35"/>
        <v>0</v>
      </c>
      <c r="BQ28" s="66"/>
      <c r="BR28" s="66"/>
      <c r="BS28" s="66"/>
      <c r="BT28" s="66">
        <f t="shared" si="36"/>
        <v>3849500</v>
      </c>
      <c r="BU28" s="22">
        <f t="shared" si="10"/>
        <v>0.44673469523809523</v>
      </c>
      <c r="BV28" s="66">
        <f t="shared" si="37"/>
        <v>46907143</v>
      </c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>
        <f>+'[1]MAYO 2016'!$H$686-CP28</f>
        <v>45756643</v>
      </c>
      <c r="CL28" s="66"/>
      <c r="CM28" s="66"/>
      <c r="CN28" s="66"/>
      <c r="CO28" s="66"/>
      <c r="CP28" s="66">
        <v>1150500</v>
      </c>
      <c r="CQ28" s="22">
        <f t="shared" si="12"/>
        <v>0.55326530476190472</v>
      </c>
      <c r="CR28" s="66">
        <f t="shared" si="38"/>
        <v>58092857</v>
      </c>
      <c r="CS28" s="66">
        <f t="shared" si="39"/>
        <v>0</v>
      </c>
      <c r="CT28" s="66">
        <f t="shared" si="39"/>
        <v>0</v>
      </c>
      <c r="CU28" s="66">
        <f t="shared" si="39"/>
        <v>0</v>
      </c>
      <c r="CV28" s="66">
        <f t="shared" si="39"/>
        <v>0</v>
      </c>
      <c r="CW28" s="66">
        <f t="shared" si="39"/>
        <v>0</v>
      </c>
      <c r="CX28" s="66">
        <f t="shared" si="39"/>
        <v>0</v>
      </c>
      <c r="CY28" s="66">
        <f t="shared" si="39"/>
        <v>0</v>
      </c>
      <c r="CZ28" s="66">
        <f t="shared" si="40"/>
        <v>0</v>
      </c>
      <c r="DA28" s="66">
        <f t="shared" si="40"/>
        <v>0</v>
      </c>
      <c r="DB28" s="66">
        <f t="shared" si="40"/>
        <v>0</v>
      </c>
      <c r="DC28" s="66">
        <f t="shared" si="41"/>
        <v>0</v>
      </c>
      <c r="DD28" s="66">
        <f t="shared" si="41"/>
        <v>0</v>
      </c>
      <c r="DE28" s="66">
        <f t="shared" si="41"/>
        <v>0</v>
      </c>
      <c r="DF28" s="66">
        <f t="shared" si="42"/>
        <v>0</v>
      </c>
      <c r="DG28" s="66">
        <f t="shared" si="42"/>
        <v>54243357</v>
      </c>
      <c r="DH28" s="66">
        <f t="shared" si="42"/>
        <v>0</v>
      </c>
      <c r="DI28" s="66"/>
      <c r="DJ28" s="66">
        <f t="shared" si="43"/>
        <v>0</v>
      </c>
      <c r="DK28" s="66">
        <f t="shared" si="43"/>
        <v>0</v>
      </c>
      <c r="DL28" s="66">
        <f t="shared" si="43"/>
        <v>3849500</v>
      </c>
      <c r="DN28" s="198"/>
      <c r="DO28" s="198"/>
      <c r="DP28" s="198"/>
      <c r="DQ28" s="198"/>
      <c r="DR28" s="198"/>
    </row>
    <row r="29" spans="1:122" ht="38.25" hidden="1" customHeight="1" x14ac:dyDescent="0.25">
      <c r="A29" s="117"/>
      <c r="B29" s="216"/>
      <c r="C29" s="103" t="s">
        <v>263</v>
      </c>
      <c r="D29" s="69" t="s">
        <v>262</v>
      </c>
      <c r="E29" s="82">
        <v>410</v>
      </c>
      <c r="F29" s="67" t="s">
        <v>261</v>
      </c>
      <c r="G29" s="66">
        <f t="shared" si="30"/>
        <v>100000000</v>
      </c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>
        <v>100000000</v>
      </c>
      <c r="W29" s="66"/>
      <c r="X29" s="66"/>
      <c r="Y29" s="66"/>
      <c r="Z29" s="66"/>
      <c r="AA29" s="66"/>
      <c r="AC29" s="22">
        <f t="shared" si="1"/>
        <v>0.73573889000000003</v>
      </c>
      <c r="AD29" s="66">
        <f t="shared" si="31"/>
        <v>73573889</v>
      </c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>
        <f>+'[3]ABRIL 2016'!$Y$624</f>
        <v>73573889</v>
      </c>
      <c r="AT29" s="66"/>
      <c r="AU29" s="66"/>
      <c r="AV29" s="66"/>
      <c r="AW29" s="66"/>
      <c r="AX29" s="66"/>
      <c r="AY29" s="22">
        <f t="shared" si="3"/>
        <v>0.26426110999999997</v>
      </c>
      <c r="AZ29" s="66">
        <f t="shared" si="32"/>
        <v>26426111</v>
      </c>
      <c r="BA29" s="66">
        <f t="shared" si="33"/>
        <v>0</v>
      </c>
      <c r="BB29" s="66">
        <f t="shared" si="34"/>
        <v>0</v>
      </c>
      <c r="BC29" s="66">
        <f t="shared" si="34"/>
        <v>0</v>
      </c>
      <c r="BD29" s="66">
        <f t="shared" si="34"/>
        <v>0</v>
      </c>
      <c r="BE29" s="66">
        <f t="shared" si="35"/>
        <v>0</v>
      </c>
      <c r="BF29" s="66">
        <f t="shared" si="35"/>
        <v>0</v>
      </c>
      <c r="BG29" s="66">
        <f t="shared" si="35"/>
        <v>0</v>
      </c>
      <c r="BH29" s="66">
        <f t="shared" si="35"/>
        <v>0</v>
      </c>
      <c r="BI29" s="66">
        <f t="shared" si="35"/>
        <v>0</v>
      </c>
      <c r="BJ29" s="66">
        <f t="shared" si="35"/>
        <v>0</v>
      </c>
      <c r="BK29" s="66">
        <f t="shared" si="35"/>
        <v>0</v>
      </c>
      <c r="BL29" s="66">
        <f t="shared" si="35"/>
        <v>0</v>
      </c>
      <c r="BM29" s="66">
        <f t="shared" si="35"/>
        <v>0</v>
      </c>
      <c r="BN29" s="66">
        <f t="shared" si="35"/>
        <v>0</v>
      </c>
      <c r="BO29" s="66">
        <f t="shared" si="35"/>
        <v>26426111</v>
      </c>
      <c r="BP29" s="66">
        <f t="shared" si="35"/>
        <v>0</v>
      </c>
      <c r="BQ29" s="66"/>
      <c r="BR29" s="66"/>
      <c r="BS29" s="66"/>
      <c r="BT29" s="66">
        <f t="shared" si="36"/>
        <v>0</v>
      </c>
      <c r="BU29" s="22">
        <f t="shared" si="10"/>
        <v>0.73573889000000003</v>
      </c>
      <c r="BV29" s="66">
        <f t="shared" si="37"/>
        <v>73573889</v>
      </c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>
        <f>+'[1]MAYO 2016'!$H$723</f>
        <v>73573889</v>
      </c>
      <c r="CL29" s="66"/>
      <c r="CM29" s="66"/>
      <c r="CN29" s="66"/>
      <c r="CO29" s="66"/>
      <c r="CP29" s="66"/>
      <c r="CQ29" s="22">
        <f t="shared" si="12"/>
        <v>0.26426110999999997</v>
      </c>
      <c r="CR29" s="66">
        <f t="shared" si="38"/>
        <v>26426111</v>
      </c>
      <c r="CS29" s="66">
        <f t="shared" si="39"/>
        <v>0</v>
      </c>
      <c r="CT29" s="66">
        <f t="shared" si="39"/>
        <v>0</v>
      </c>
      <c r="CU29" s="66">
        <f t="shared" si="39"/>
        <v>0</v>
      </c>
      <c r="CV29" s="66">
        <f t="shared" si="39"/>
        <v>0</v>
      </c>
      <c r="CW29" s="66">
        <f t="shared" si="39"/>
        <v>0</v>
      </c>
      <c r="CX29" s="66">
        <f t="shared" si="39"/>
        <v>0</v>
      </c>
      <c r="CY29" s="66">
        <f t="shared" si="39"/>
        <v>0</v>
      </c>
      <c r="CZ29" s="66">
        <f t="shared" si="40"/>
        <v>0</v>
      </c>
      <c r="DA29" s="66">
        <f t="shared" si="40"/>
        <v>0</v>
      </c>
      <c r="DB29" s="66">
        <f t="shared" si="40"/>
        <v>0</v>
      </c>
      <c r="DC29" s="66">
        <f t="shared" si="41"/>
        <v>0</v>
      </c>
      <c r="DD29" s="66">
        <f t="shared" si="41"/>
        <v>0</v>
      </c>
      <c r="DE29" s="66">
        <f t="shared" si="41"/>
        <v>0</v>
      </c>
      <c r="DF29" s="66">
        <f t="shared" si="42"/>
        <v>0</v>
      </c>
      <c r="DG29" s="66">
        <f t="shared" si="42"/>
        <v>26426111</v>
      </c>
      <c r="DH29" s="66">
        <f t="shared" si="42"/>
        <v>0</v>
      </c>
      <c r="DI29" s="66"/>
      <c r="DJ29" s="66">
        <f t="shared" si="43"/>
        <v>0</v>
      </c>
      <c r="DK29" s="66">
        <f t="shared" si="43"/>
        <v>0</v>
      </c>
      <c r="DL29" s="66">
        <f t="shared" si="43"/>
        <v>0</v>
      </c>
      <c r="DN29" s="198"/>
      <c r="DO29" s="198"/>
      <c r="DP29" s="198"/>
      <c r="DQ29" s="198"/>
      <c r="DR29" s="198"/>
    </row>
    <row r="30" spans="1:122" ht="22.5" hidden="1" customHeight="1" x14ac:dyDescent="0.25">
      <c r="A30" s="117"/>
      <c r="B30" s="216"/>
      <c r="C30" s="103" t="s">
        <v>260</v>
      </c>
      <c r="D30" s="69" t="s">
        <v>208</v>
      </c>
      <c r="E30" s="82">
        <v>410</v>
      </c>
      <c r="F30" s="67" t="s">
        <v>41</v>
      </c>
      <c r="G30" s="66">
        <f t="shared" si="30"/>
        <v>6000000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>
        <v>6000000</v>
      </c>
      <c r="AC30" s="22">
        <f t="shared" si="1"/>
        <v>0.97954666666666668</v>
      </c>
      <c r="AD30" s="66">
        <f t="shared" si="31"/>
        <v>5877280</v>
      </c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>
        <f>+'[1]MAYO 2016'!$G$742</f>
        <v>5877280</v>
      </c>
      <c r="AY30" s="22">
        <f t="shared" si="3"/>
        <v>2.0453333333333323E-2</v>
      </c>
      <c r="AZ30" s="66">
        <f t="shared" si="32"/>
        <v>122720</v>
      </c>
      <c r="BA30" s="66">
        <f t="shared" si="33"/>
        <v>0</v>
      </c>
      <c r="BB30" s="66">
        <f t="shared" si="34"/>
        <v>0</v>
      </c>
      <c r="BC30" s="66">
        <f t="shared" si="34"/>
        <v>0</v>
      </c>
      <c r="BD30" s="66">
        <f t="shared" si="34"/>
        <v>0</v>
      </c>
      <c r="BE30" s="66">
        <f t="shared" si="35"/>
        <v>0</v>
      </c>
      <c r="BF30" s="66">
        <f t="shared" si="35"/>
        <v>0</v>
      </c>
      <c r="BG30" s="66">
        <f t="shared" si="35"/>
        <v>0</v>
      </c>
      <c r="BH30" s="66">
        <f t="shared" si="35"/>
        <v>0</v>
      </c>
      <c r="BI30" s="66">
        <f t="shared" si="35"/>
        <v>0</v>
      </c>
      <c r="BJ30" s="66">
        <f t="shared" si="35"/>
        <v>0</v>
      </c>
      <c r="BK30" s="66">
        <f t="shared" si="35"/>
        <v>0</v>
      </c>
      <c r="BL30" s="66">
        <f t="shared" si="35"/>
        <v>0</v>
      </c>
      <c r="BM30" s="66">
        <f t="shared" si="35"/>
        <v>0</v>
      </c>
      <c r="BN30" s="66"/>
      <c r="BO30" s="66">
        <f t="shared" si="35"/>
        <v>0</v>
      </c>
      <c r="BP30" s="66">
        <f t="shared" si="35"/>
        <v>0</v>
      </c>
      <c r="BQ30" s="66"/>
      <c r="BR30" s="66"/>
      <c r="BS30" s="66"/>
      <c r="BT30" s="66">
        <f t="shared" si="36"/>
        <v>122720</v>
      </c>
      <c r="BU30" s="22">
        <f t="shared" si="10"/>
        <v>0.97954666666666668</v>
      </c>
      <c r="BV30" s="66">
        <f t="shared" si="37"/>
        <v>5877280</v>
      </c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>
        <f>+'[1]MAYO 2016'!$H$742</f>
        <v>5877280</v>
      </c>
      <c r="CQ30" s="22">
        <f t="shared" si="12"/>
        <v>2.0453333333333323E-2</v>
      </c>
      <c r="CR30" s="66">
        <f t="shared" si="38"/>
        <v>122720</v>
      </c>
      <c r="CS30" s="66">
        <f t="shared" si="39"/>
        <v>0</v>
      </c>
      <c r="CT30" s="66">
        <f t="shared" si="39"/>
        <v>0</v>
      </c>
      <c r="CU30" s="66">
        <f t="shared" si="39"/>
        <v>0</v>
      </c>
      <c r="CV30" s="66">
        <f t="shared" si="39"/>
        <v>0</v>
      </c>
      <c r="CW30" s="66">
        <f t="shared" si="39"/>
        <v>0</v>
      </c>
      <c r="CX30" s="66">
        <f t="shared" si="39"/>
        <v>0</v>
      </c>
      <c r="CY30" s="66">
        <f t="shared" si="39"/>
        <v>0</v>
      </c>
      <c r="CZ30" s="66">
        <f t="shared" si="40"/>
        <v>0</v>
      </c>
      <c r="DA30" s="66">
        <f t="shared" si="40"/>
        <v>0</v>
      </c>
      <c r="DB30" s="66">
        <f t="shared" si="40"/>
        <v>0</v>
      </c>
      <c r="DC30" s="66">
        <f t="shared" si="41"/>
        <v>0</v>
      </c>
      <c r="DD30" s="66">
        <f t="shared" si="41"/>
        <v>0</v>
      </c>
      <c r="DE30" s="66">
        <f t="shared" si="41"/>
        <v>0</v>
      </c>
      <c r="DF30" s="66">
        <f t="shared" si="41"/>
        <v>0</v>
      </c>
      <c r="DG30" s="66">
        <f t="shared" si="41"/>
        <v>0</v>
      </c>
      <c r="DH30" s="66">
        <f t="shared" si="41"/>
        <v>0</v>
      </c>
      <c r="DI30" s="66"/>
      <c r="DJ30" s="66">
        <f t="shared" ref="DJ30:DL45" si="44">Y30-CN30</f>
        <v>0</v>
      </c>
      <c r="DK30" s="66">
        <f t="shared" si="44"/>
        <v>0</v>
      </c>
      <c r="DL30" s="66">
        <f t="shared" si="44"/>
        <v>122720</v>
      </c>
      <c r="DN30" s="198"/>
      <c r="DO30" s="198"/>
      <c r="DP30" s="198"/>
      <c r="DQ30" s="198"/>
      <c r="DR30" s="198"/>
    </row>
    <row r="31" spans="1:122" ht="50.25" hidden="1" customHeight="1" x14ac:dyDescent="0.25">
      <c r="A31" s="117"/>
      <c r="B31" s="216"/>
      <c r="C31" s="103" t="s">
        <v>259</v>
      </c>
      <c r="D31" s="69" t="s">
        <v>258</v>
      </c>
      <c r="E31" s="82">
        <v>410</v>
      </c>
      <c r="F31" s="67" t="s">
        <v>257</v>
      </c>
      <c r="G31" s="66">
        <f t="shared" si="30"/>
        <v>5000000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>
        <v>5000000</v>
      </c>
      <c r="AC31" s="22">
        <f t="shared" si="1"/>
        <v>0.32128479999999998</v>
      </c>
      <c r="AD31" s="66">
        <f t="shared" si="31"/>
        <v>1606424</v>
      </c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>
        <f>+'[3]ABRIL 2016'!$G$646</f>
        <v>1606424</v>
      </c>
      <c r="AY31" s="22">
        <f t="shared" si="3"/>
        <v>0.67871520000000007</v>
      </c>
      <c r="AZ31" s="66">
        <f t="shared" si="32"/>
        <v>3393576</v>
      </c>
      <c r="BA31" s="66">
        <f t="shared" si="33"/>
        <v>0</v>
      </c>
      <c r="BB31" s="66">
        <f t="shared" si="34"/>
        <v>0</v>
      </c>
      <c r="BC31" s="66">
        <f t="shared" si="34"/>
        <v>0</v>
      </c>
      <c r="BD31" s="66">
        <f t="shared" si="34"/>
        <v>0</v>
      </c>
      <c r="BE31" s="66">
        <f t="shared" si="35"/>
        <v>0</v>
      </c>
      <c r="BF31" s="66">
        <f t="shared" si="35"/>
        <v>0</v>
      </c>
      <c r="BG31" s="66">
        <f t="shared" si="35"/>
        <v>0</v>
      </c>
      <c r="BH31" s="66">
        <f t="shared" si="35"/>
        <v>0</v>
      </c>
      <c r="BI31" s="66">
        <f t="shared" si="35"/>
        <v>0</v>
      </c>
      <c r="BJ31" s="66">
        <f t="shared" si="35"/>
        <v>0</v>
      </c>
      <c r="BK31" s="66">
        <f t="shared" si="35"/>
        <v>0</v>
      </c>
      <c r="BL31" s="66">
        <f t="shared" si="35"/>
        <v>0</v>
      </c>
      <c r="BM31" s="66">
        <f t="shared" si="35"/>
        <v>0</v>
      </c>
      <c r="BN31" s="66"/>
      <c r="BO31" s="66">
        <f t="shared" si="35"/>
        <v>0</v>
      </c>
      <c r="BP31" s="66">
        <f t="shared" si="35"/>
        <v>0</v>
      </c>
      <c r="BQ31" s="66"/>
      <c r="BR31" s="66"/>
      <c r="BS31" s="66"/>
      <c r="BT31" s="66">
        <f t="shared" si="36"/>
        <v>3393576</v>
      </c>
      <c r="BU31" s="22">
        <f t="shared" si="10"/>
        <v>0.32128479999999998</v>
      </c>
      <c r="BV31" s="66">
        <f t="shared" si="37"/>
        <v>1606424</v>
      </c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>
        <f>+'[3]ABRIL 2016'!$H$646</f>
        <v>1606424</v>
      </c>
      <c r="CQ31" s="22">
        <f t="shared" si="12"/>
        <v>0.67871520000000007</v>
      </c>
      <c r="CR31" s="66">
        <f t="shared" si="38"/>
        <v>3393576</v>
      </c>
      <c r="CS31" s="66">
        <f t="shared" si="39"/>
        <v>0</v>
      </c>
      <c r="CT31" s="66">
        <f t="shared" si="39"/>
        <v>0</v>
      </c>
      <c r="CU31" s="66">
        <f t="shared" si="39"/>
        <v>0</v>
      </c>
      <c r="CV31" s="66">
        <f t="shared" si="39"/>
        <v>0</v>
      </c>
      <c r="CW31" s="66">
        <f t="shared" si="39"/>
        <v>0</v>
      </c>
      <c r="CX31" s="66">
        <f t="shared" si="39"/>
        <v>0</v>
      </c>
      <c r="CY31" s="66">
        <f t="shared" si="39"/>
        <v>0</v>
      </c>
      <c r="CZ31" s="66">
        <f t="shared" si="40"/>
        <v>0</v>
      </c>
      <c r="DA31" s="66">
        <f t="shared" si="40"/>
        <v>0</v>
      </c>
      <c r="DB31" s="66">
        <f t="shared" si="40"/>
        <v>0</v>
      </c>
      <c r="DC31" s="66">
        <f t="shared" si="41"/>
        <v>0</v>
      </c>
      <c r="DD31" s="66">
        <f t="shared" si="41"/>
        <v>0</v>
      </c>
      <c r="DE31" s="66">
        <f t="shared" si="41"/>
        <v>0</v>
      </c>
      <c r="DF31" s="66">
        <f t="shared" si="41"/>
        <v>0</v>
      </c>
      <c r="DG31" s="66">
        <f t="shared" si="41"/>
        <v>0</v>
      </c>
      <c r="DH31" s="66">
        <f t="shared" si="41"/>
        <v>0</v>
      </c>
      <c r="DI31" s="66"/>
      <c r="DJ31" s="66">
        <f t="shared" si="44"/>
        <v>0</v>
      </c>
      <c r="DK31" s="66">
        <f t="shared" si="44"/>
        <v>0</v>
      </c>
      <c r="DL31" s="66">
        <f t="shared" si="44"/>
        <v>3393576</v>
      </c>
      <c r="DN31" s="198"/>
      <c r="DO31" s="198"/>
      <c r="DP31" s="198"/>
      <c r="DQ31" s="198"/>
      <c r="DR31" s="198"/>
    </row>
    <row r="32" spans="1:122" ht="49.5" hidden="1" customHeight="1" x14ac:dyDescent="0.25">
      <c r="A32" s="117"/>
      <c r="B32" s="217"/>
      <c r="C32" s="103" t="s">
        <v>256</v>
      </c>
      <c r="D32" s="69" t="s">
        <v>255</v>
      </c>
      <c r="E32" s="82">
        <v>410</v>
      </c>
      <c r="F32" s="67" t="s">
        <v>254</v>
      </c>
      <c r="G32" s="66">
        <f t="shared" si="30"/>
        <v>121169156</v>
      </c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>
        <v>110000000</v>
      </c>
      <c r="W32" s="66"/>
      <c r="X32" s="66">
        <v>11169156</v>
      </c>
      <c r="Y32" s="66"/>
      <c r="Z32" s="66"/>
      <c r="AA32" s="66"/>
      <c r="AC32" s="22">
        <f t="shared" si="1"/>
        <v>0.90782178923487755</v>
      </c>
      <c r="AD32" s="66">
        <f t="shared" si="31"/>
        <v>110000000</v>
      </c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>
        <f>+'[4]ENERO 2016'!$Y$308</f>
        <v>110000000</v>
      </c>
      <c r="AT32" s="66"/>
      <c r="AU32" s="66"/>
      <c r="AV32" s="66"/>
      <c r="AW32" s="66"/>
      <c r="AX32" s="66"/>
      <c r="AY32" s="22">
        <f t="shared" si="3"/>
        <v>9.2178210765122448E-2</v>
      </c>
      <c r="AZ32" s="66">
        <f t="shared" si="32"/>
        <v>11169156</v>
      </c>
      <c r="BA32" s="66">
        <f t="shared" si="33"/>
        <v>0</v>
      </c>
      <c r="BB32" s="66">
        <f t="shared" si="34"/>
        <v>0</v>
      </c>
      <c r="BC32" s="66">
        <f t="shared" si="34"/>
        <v>0</v>
      </c>
      <c r="BD32" s="66">
        <f t="shared" si="34"/>
        <v>0</v>
      </c>
      <c r="BE32" s="66">
        <f t="shared" si="35"/>
        <v>0</v>
      </c>
      <c r="BF32" s="66">
        <f t="shared" si="35"/>
        <v>0</v>
      </c>
      <c r="BG32" s="66">
        <f t="shared" si="35"/>
        <v>0</v>
      </c>
      <c r="BH32" s="66">
        <f t="shared" si="35"/>
        <v>0</v>
      </c>
      <c r="BI32" s="66">
        <f t="shared" si="35"/>
        <v>0</v>
      </c>
      <c r="BJ32" s="66">
        <f t="shared" si="35"/>
        <v>0</v>
      </c>
      <c r="BK32" s="66">
        <f t="shared" si="35"/>
        <v>0</v>
      </c>
      <c r="BL32" s="66">
        <f t="shared" si="35"/>
        <v>0</v>
      </c>
      <c r="BM32" s="66">
        <f t="shared" si="35"/>
        <v>0</v>
      </c>
      <c r="BN32" s="66"/>
      <c r="BO32" s="66">
        <f t="shared" si="35"/>
        <v>0</v>
      </c>
      <c r="BP32" s="66">
        <f t="shared" si="35"/>
        <v>0</v>
      </c>
      <c r="BQ32" s="66">
        <f>+X32-AU32</f>
        <v>11169156</v>
      </c>
      <c r="BR32" s="66"/>
      <c r="BS32" s="66"/>
      <c r="BT32" s="66">
        <f t="shared" si="36"/>
        <v>0</v>
      </c>
      <c r="BU32" s="22">
        <f t="shared" si="10"/>
        <v>0.70942239624083869</v>
      </c>
      <c r="BV32" s="66">
        <f t="shared" si="37"/>
        <v>85960113</v>
      </c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>
        <f>+'[1]MAYO 2016'!$H$756</f>
        <v>85960113</v>
      </c>
      <c r="CL32" s="66"/>
      <c r="CM32" s="66"/>
      <c r="CN32" s="66"/>
      <c r="CO32" s="66"/>
      <c r="CP32" s="66"/>
      <c r="CQ32" s="22">
        <f t="shared" si="12"/>
        <v>0.29057760375916131</v>
      </c>
      <c r="CR32" s="66">
        <f t="shared" si="38"/>
        <v>35209043</v>
      </c>
      <c r="CS32" s="66">
        <f t="shared" si="39"/>
        <v>0</v>
      </c>
      <c r="CT32" s="66">
        <f t="shared" si="39"/>
        <v>0</v>
      </c>
      <c r="CU32" s="66">
        <f t="shared" si="39"/>
        <v>0</v>
      </c>
      <c r="CV32" s="66">
        <f t="shared" si="39"/>
        <v>0</v>
      </c>
      <c r="CW32" s="66">
        <f t="shared" si="39"/>
        <v>0</v>
      </c>
      <c r="CX32" s="66">
        <f t="shared" si="39"/>
        <v>0</v>
      </c>
      <c r="CY32" s="66">
        <f t="shared" si="39"/>
        <v>0</v>
      </c>
      <c r="CZ32" s="66">
        <f t="shared" si="40"/>
        <v>0</v>
      </c>
      <c r="DA32" s="66">
        <f t="shared" si="40"/>
        <v>0</v>
      </c>
      <c r="DB32" s="66">
        <f t="shared" si="40"/>
        <v>0</v>
      </c>
      <c r="DC32" s="66">
        <f t="shared" si="41"/>
        <v>0</v>
      </c>
      <c r="DD32" s="66">
        <f t="shared" si="41"/>
        <v>0</v>
      </c>
      <c r="DE32" s="66">
        <f t="shared" si="41"/>
        <v>0</v>
      </c>
      <c r="DF32" s="66">
        <f t="shared" si="41"/>
        <v>0</v>
      </c>
      <c r="DG32" s="66">
        <f t="shared" si="41"/>
        <v>24039887</v>
      </c>
      <c r="DH32" s="66">
        <f t="shared" si="41"/>
        <v>0</v>
      </c>
      <c r="DI32" s="66">
        <f>X32-CM32</f>
        <v>11169156</v>
      </c>
      <c r="DJ32" s="66">
        <f t="shared" si="44"/>
        <v>0</v>
      </c>
      <c r="DK32" s="66">
        <f t="shared" si="44"/>
        <v>0</v>
      </c>
      <c r="DL32" s="66">
        <f t="shared" si="44"/>
        <v>0</v>
      </c>
      <c r="DN32" s="198"/>
      <c r="DO32" s="198"/>
      <c r="DP32" s="198"/>
      <c r="DQ32" s="198"/>
      <c r="DR32" s="198"/>
    </row>
    <row r="33" spans="1:122" ht="39.75" hidden="1" customHeight="1" x14ac:dyDescent="0.25">
      <c r="A33" s="221" t="s">
        <v>218</v>
      </c>
      <c r="B33" s="215" t="s">
        <v>253</v>
      </c>
      <c r="C33" s="103" t="s">
        <v>252</v>
      </c>
      <c r="D33" s="69" t="s">
        <v>251</v>
      </c>
      <c r="E33" s="109">
        <v>410</v>
      </c>
      <c r="F33" s="67" t="s">
        <v>117</v>
      </c>
      <c r="G33" s="66">
        <f t="shared" si="30"/>
        <v>55000000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>
        <v>55000000</v>
      </c>
      <c r="W33" s="66"/>
      <c r="X33" s="66"/>
      <c r="Y33" s="66"/>
      <c r="Z33" s="66"/>
      <c r="AA33" s="66"/>
      <c r="AC33" s="22">
        <f t="shared" si="1"/>
        <v>0.33363594545454545</v>
      </c>
      <c r="AD33" s="66">
        <f t="shared" si="31"/>
        <v>18349977</v>
      </c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>
        <f>+'[1]MAYO 2016'!$Y$791</f>
        <v>18349977</v>
      </c>
      <c r="AT33" s="66"/>
      <c r="AU33" s="66"/>
      <c r="AV33" s="66"/>
      <c r="AW33" s="66"/>
      <c r="AX33" s="66"/>
      <c r="AY33" s="22">
        <f t="shared" si="3"/>
        <v>0.66636405454545455</v>
      </c>
      <c r="AZ33" s="66">
        <f t="shared" si="32"/>
        <v>36650023</v>
      </c>
      <c r="BA33" s="66">
        <f t="shared" si="33"/>
        <v>0</v>
      </c>
      <c r="BB33" s="66">
        <f t="shared" si="34"/>
        <v>0</v>
      </c>
      <c r="BC33" s="66">
        <f t="shared" si="34"/>
        <v>0</v>
      </c>
      <c r="BD33" s="66">
        <f t="shared" si="34"/>
        <v>0</v>
      </c>
      <c r="BE33" s="66">
        <f t="shared" si="35"/>
        <v>0</v>
      </c>
      <c r="BF33" s="66">
        <f t="shared" si="35"/>
        <v>0</v>
      </c>
      <c r="BG33" s="66">
        <f t="shared" si="35"/>
        <v>0</v>
      </c>
      <c r="BH33" s="66">
        <f t="shared" si="35"/>
        <v>0</v>
      </c>
      <c r="BI33" s="66">
        <f t="shared" si="35"/>
        <v>0</v>
      </c>
      <c r="BJ33" s="66">
        <f t="shared" si="35"/>
        <v>0</v>
      </c>
      <c r="BK33" s="66">
        <f t="shared" si="35"/>
        <v>0</v>
      </c>
      <c r="BL33" s="66">
        <f t="shared" si="35"/>
        <v>0</v>
      </c>
      <c r="BM33" s="66">
        <f t="shared" si="35"/>
        <v>0</v>
      </c>
      <c r="BN33" s="66">
        <f>+U33-AR33</f>
        <v>0</v>
      </c>
      <c r="BO33" s="66">
        <f t="shared" si="35"/>
        <v>36650023</v>
      </c>
      <c r="BP33" s="66">
        <f t="shared" si="35"/>
        <v>0</v>
      </c>
      <c r="BQ33" s="66"/>
      <c r="BR33" s="66"/>
      <c r="BS33" s="66"/>
      <c r="BT33" s="66">
        <f t="shared" si="36"/>
        <v>0</v>
      </c>
      <c r="BU33" s="22">
        <f t="shared" si="10"/>
        <v>0.28563496363636365</v>
      </c>
      <c r="BV33" s="66">
        <f t="shared" si="37"/>
        <v>15709923</v>
      </c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>
        <f>+'[1]MAYO 2016'!$H$789</f>
        <v>15709923</v>
      </c>
      <c r="CL33" s="66"/>
      <c r="CM33" s="66"/>
      <c r="CN33" s="66"/>
      <c r="CO33" s="66"/>
      <c r="CP33" s="66"/>
      <c r="CQ33" s="22">
        <f t="shared" si="12"/>
        <v>0.71436503636363635</v>
      </c>
      <c r="CR33" s="66">
        <f t="shared" si="38"/>
        <v>39290077</v>
      </c>
      <c r="CS33" s="66">
        <f t="shared" si="39"/>
        <v>0</v>
      </c>
      <c r="CT33" s="66">
        <f t="shared" si="39"/>
        <v>0</v>
      </c>
      <c r="CU33" s="66">
        <f t="shared" si="39"/>
        <v>0</v>
      </c>
      <c r="CV33" s="66">
        <f t="shared" si="39"/>
        <v>0</v>
      </c>
      <c r="CW33" s="66">
        <f t="shared" si="39"/>
        <v>0</v>
      </c>
      <c r="CX33" s="66">
        <f t="shared" si="39"/>
        <v>0</v>
      </c>
      <c r="CY33" s="66">
        <f t="shared" si="39"/>
        <v>0</v>
      </c>
      <c r="CZ33" s="66">
        <f t="shared" si="40"/>
        <v>0</v>
      </c>
      <c r="DA33" s="66">
        <f t="shared" si="40"/>
        <v>0</v>
      </c>
      <c r="DB33" s="66">
        <f t="shared" si="40"/>
        <v>0</v>
      </c>
      <c r="DC33" s="66">
        <f t="shared" si="41"/>
        <v>0</v>
      </c>
      <c r="DD33" s="66">
        <f t="shared" si="41"/>
        <v>0</v>
      </c>
      <c r="DE33" s="66">
        <f t="shared" si="41"/>
        <v>0</v>
      </c>
      <c r="DF33" s="66">
        <f t="shared" ref="DF33:DH35" si="45">+U33-CJ33</f>
        <v>0</v>
      </c>
      <c r="DG33" s="66">
        <f t="shared" si="45"/>
        <v>39290077</v>
      </c>
      <c r="DH33" s="66">
        <f t="shared" si="45"/>
        <v>0</v>
      </c>
      <c r="DI33" s="66"/>
      <c r="DJ33" s="66">
        <f>+Y33-CN33</f>
        <v>0</v>
      </c>
      <c r="DK33" s="66">
        <f t="shared" si="44"/>
        <v>0</v>
      </c>
      <c r="DL33" s="66">
        <f>+AA33-CP33</f>
        <v>0</v>
      </c>
      <c r="DN33" s="198"/>
      <c r="DO33" s="198"/>
      <c r="DP33" s="198"/>
      <c r="DQ33" s="198"/>
      <c r="DR33" s="198"/>
    </row>
    <row r="34" spans="1:122" ht="39" hidden="1" customHeight="1" x14ac:dyDescent="0.25">
      <c r="A34" s="221"/>
      <c r="B34" s="216"/>
      <c r="C34" s="103" t="s">
        <v>250</v>
      </c>
      <c r="D34" s="69" t="s">
        <v>249</v>
      </c>
      <c r="E34" s="82">
        <v>410</v>
      </c>
      <c r="F34" s="67" t="s">
        <v>117</v>
      </c>
      <c r="G34" s="66">
        <f t="shared" si="30"/>
        <v>50000000</v>
      </c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>
        <v>50000000</v>
      </c>
      <c r="W34" s="66"/>
      <c r="X34" s="66"/>
      <c r="Y34" s="66"/>
      <c r="Z34" s="66"/>
      <c r="AA34" s="66"/>
      <c r="AC34" s="22">
        <f t="shared" si="1"/>
        <v>0.10078544</v>
      </c>
      <c r="AD34" s="66">
        <f t="shared" si="31"/>
        <v>5039272</v>
      </c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>
        <f>+'[1]MAYO 2016'!$Y$810</f>
        <v>5039272</v>
      </c>
      <c r="AT34" s="66"/>
      <c r="AU34" s="66"/>
      <c r="AV34" s="66"/>
      <c r="AW34" s="66"/>
      <c r="AX34" s="66"/>
      <c r="AY34" s="22">
        <f t="shared" si="3"/>
        <v>0.89921456</v>
      </c>
      <c r="AZ34" s="66">
        <f t="shared" si="32"/>
        <v>44960728</v>
      </c>
      <c r="BA34" s="66">
        <f t="shared" si="33"/>
        <v>0</v>
      </c>
      <c r="BB34" s="66">
        <f t="shared" si="34"/>
        <v>0</v>
      </c>
      <c r="BC34" s="66">
        <f t="shared" si="34"/>
        <v>0</v>
      </c>
      <c r="BD34" s="66">
        <f t="shared" si="34"/>
        <v>0</v>
      </c>
      <c r="BE34" s="66">
        <f t="shared" si="35"/>
        <v>0</v>
      </c>
      <c r="BF34" s="66">
        <f t="shared" si="35"/>
        <v>0</v>
      </c>
      <c r="BG34" s="66">
        <f t="shared" si="35"/>
        <v>0</v>
      </c>
      <c r="BH34" s="66">
        <f t="shared" si="35"/>
        <v>0</v>
      </c>
      <c r="BI34" s="66">
        <f t="shared" si="35"/>
        <v>0</v>
      </c>
      <c r="BJ34" s="66">
        <f t="shared" si="35"/>
        <v>0</v>
      </c>
      <c r="BK34" s="66">
        <f t="shared" si="35"/>
        <v>0</v>
      </c>
      <c r="BL34" s="66">
        <f t="shared" si="35"/>
        <v>0</v>
      </c>
      <c r="BM34" s="66">
        <f t="shared" si="35"/>
        <v>0</v>
      </c>
      <c r="BN34" s="66">
        <f>+U34-AR34</f>
        <v>0</v>
      </c>
      <c r="BO34" s="66">
        <f t="shared" si="35"/>
        <v>44960728</v>
      </c>
      <c r="BP34" s="66">
        <f t="shared" si="35"/>
        <v>0</v>
      </c>
      <c r="BQ34" s="66"/>
      <c r="BR34" s="66"/>
      <c r="BS34" s="66"/>
      <c r="BT34" s="66">
        <f t="shared" si="36"/>
        <v>0</v>
      </c>
      <c r="BU34" s="22">
        <f t="shared" si="10"/>
        <v>8.1742880000000004E-2</v>
      </c>
      <c r="BV34" s="66">
        <f t="shared" si="37"/>
        <v>4087144</v>
      </c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>
        <f>+'[1]MAYO 2016'!$H$808</f>
        <v>4087144</v>
      </c>
      <c r="CL34" s="66"/>
      <c r="CM34" s="66"/>
      <c r="CN34" s="66"/>
      <c r="CO34" s="66"/>
      <c r="CP34" s="66"/>
      <c r="CQ34" s="22">
        <f t="shared" si="12"/>
        <v>0.91825712000000004</v>
      </c>
      <c r="CR34" s="66">
        <f t="shared" si="38"/>
        <v>45912856</v>
      </c>
      <c r="CS34" s="66">
        <f t="shared" si="39"/>
        <v>0</v>
      </c>
      <c r="CT34" s="66">
        <f t="shared" si="39"/>
        <v>0</v>
      </c>
      <c r="CU34" s="66">
        <f t="shared" si="39"/>
        <v>0</v>
      </c>
      <c r="CV34" s="66">
        <f t="shared" si="39"/>
        <v>0</v>
      </c>
      <c r="CW34" s="66">
        <f t="shared" si="39"/>
        <v>0</v>
      </c>
      <c r="CX34" s="66">
        <f t="shared" si="39"/>
        <v>0</v>
      </c>
      <c r="CY34" s="66">
        <f t="shared" si="39"/>
        <v>0</v>
      </c>
      <c r="CZ34" s="66">
        <f t="shared" si="40"/>
        <v>0</v>
      </c>
      <c r="DA34" s="66">
        <f t="shared" si="40"/>
        <v>0</v>
      </c>
      <c r="DB34" s="66">
        <f t="shared" si="40"/>
        <v>0</v>
      </c>
      <c r="DC34" s="66">
        <f t="shared" si="41"/>
        <v>0</v>
      </c>
      <c r="DD34" s="66">
        <f t="shared" si="41"/>
        <v>0</v>
      </c>
      <c r="DE34" s="66">
        <f t="shared" si="41"/>
        <v>0</v>
      </c>
      <c r="DF34" s="66">
        <f t="shared" si="45"/>
        <v>0</v>
      </c>
      <c r="DG34" s="66">
        <f t="shared" si="45"/>
        <v>45912856</v>
      </c>
      <c r="DH34" s="66">
        <f t="shared" si="45"/>
        <v>0</v>
      </c>
      <c r="DI34" s="66"/>
      <c r="DJ34" s="66">
        <f>+Y34-CN34</f>
        <v>0</v>
      </c>
      <c r="DK34" s="66">
        <f t="shared" si="44"/>
        <v>0</v>
      </c>
      <c r="DL34" s="66">
        <f>+AA34-CP34</f>
        <v>0</v>
      </c>
      <c r="DN34" s="198"/>
      <c r="DO34" s="198"/>
      <c r="DP34" s="198"/>
      <c r="DQ34" s="198"/>
      <c r="DR34" s="198"/>
    </row>
    <row r="35" spans="1:122" ht="35.25" hidden="1" customHeight="1" x14ac:dyDescent="0.25">
      <c r="A35" s="221"/>
      <c r="B35" s="216"/>
      <c r="C35" s="103" t="s">
        <v>248</v>
      </c>
      <c r="D35" s="69" t="s">
        <v>247</v>
      </c>
      <c r="E35" s="82">
        <v>410</v>
      </c>
      <c r="F35" s="67" t="s">
        <v>117</v>
      </c>
      <c r="G35" s="66">
        <f t="shared" si="30"/>
        <v>40000000</v>
      </c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>
        <v>40000000</v>
      </c>
      <c r="W35" s="66"/>
      <c r="X35" s="66"/>
      <c r="Y35" s="66"/>
      <c r="Z35" s="66"/>
      <c r="AA35" s="66"/>
      <c r="AC35" s="22">
        <f t="shared" si="1"/>
        <v>1</v>
      </c>
      <c r="AD35" s="66">
        <f t="shared" si="31"/>
        <v>40000000</v>
      </c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>
        <v>40000000</v>
      </c>
      <c r="AT35" s="66"/>
      <c r="AU35" s="66"/>
      <c r="AV35" s="66"/>
      <c r="AW35" s="66"/>
      <c r="AX35" s="66"/>
      <c r="AY35" s="22">
        <f t="shared" si="3"/>
        <v>0</v>
      </c>
      <c r="AZ35" s="66">
        <f t="shared" si="32"/>
        <v>0</v>
      </c>
      <c r="BA35" s="66">
        <f t="shared" si="33"/>
        <v>0</v>
      </c>
      <c r="BB35" s="66">
        <f t="shared" si="34"/>
        <v>0</v>
      </c>
      <c r="BC35" s="66">
        <f t="shared" si="34"/>
        <v>0</v>
      </c>
      <c r="BD35" s="66">
        <f t="shared" si="34"/>
        <v>0</v>
      </c>
      <c r="BE35" s="66">
        <f t="shared" si="35"/>
        <v>0</v>
      </c>
      <c r="BF35" s="66">
        <f t="shared" si="35"/>
        <v>0</v>
      </c>
      <c r="BG35" s="66">
        <f t="shared" si="35"/>
        <v>0</v>
      </c>
      <c r="BH35" s="66">
        <f t="shared" si="35"/>
        <v>0</v>
      </c>
      <c r="BI35" s="66">
        <f t="shared" si="35"/>
        <v>0</v>
      </c>
      <c r="BJ35" s="66">
        <f t="shared" si="35"/>
        <v>0</v>
      </c>
      <c r="BK35" s="66">
        <f t="shared" si="35"/>
        <v>0</v>
      </c>
      <c r="BL35" s="66">
        <f t="shared" si="35"/>
        <v>0</v>
      </c>
      <c r="BM35" s="66">
        <f t="shared" si="35"/>
        <v>0</v>
      </c>
      <c r="BN35" s="66">
        <f>+U35-AR35</f>
        <v>0</v>
      </c>
      <c r="BO35" s="66">
        <f t="shared" si="35"/>
        <v>0</v>
      </c>
      <c r="BP35" s="66">
        <f t="shared" si="35"/>
        <v>0</v>
      </c>
      <c r="BQ35" s="66"/>
      <c r="BR35" s="66"/>
      <c r="BS35" s="66"/>
      <c r="BT35" s="66">
        <f t="shared" si="36"/>
        <v>0</v>
      </c>
      <c r="BU35" s="22">
        <f t="shared" si="10"/>
        <v>0.72390849999999995</v>
      </c>
      <c r="BV35" s="66">
        <f t="shared" si="37"/>
        <v>28956340</v>
      </c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>
        <f>+'[2]MARZO 2016 ULTIMO'!$H$552</f>
        <v>28956340</v>
      </c>
      <c r="CL35" s="66"/>
      <c r="CM35" s="66"/>
      <c r="CN35" s="66"/>
      <c r="CO35" s="66"/>
      <c r="CP35" s="66"/>
      <c r="CQ35" s="22">
        <f t="shared" si="12"/>
        <v>0.27609150000000005</v>
      </c>
      <c r="CR35" s="66">
        <f t="shared" si="38"/>
        <v>11043660</v>
      </c>
      <c r="CS35" s="66">
        <f t="shared" si="39"/>
        <v>0</v>
      </c>
      <c r="CT35" s="66">
        <f t="shared" si="39"/>
        <v>0</v>
      </c>
      <c r="CU35" s="66">
        <f t="shared" si="39"/>
        <v>0</v>
      </c>
      <c r="CV35" s="66">
        <f t="shared" si="39"/>
        <v>0</v>
      </c>
      <c r="CW35" s="66">
        <f t="shared" si="39"/>
        <v>0</v>
      </c>
      <c r="CX35" s="66">
        <f t="shared" si="39"/>
        <v>0</v>
      </c>
      <c r="CY35" s="66">
        <f t="shared" si="39"/>
        <v>0</v>
      </c>
      <c r="CZ35" s="66">
        <f t="shared" si="40"/>
        <v>0</v>
      </c>
      <c r="DA35" s="66">
        <f t="shared" si="40"/>
        <v>0</v>
      </c>
      <c r="DB35" s="66">
        <f t="shared" si="40"/>
        <v>0</v>
      </c>
      <c r="DC35" s="66">
        <f t="shared" si="41"/>
        <v>0</v>
      </c>
      <c r="DD35" s="66">
        <f t="shared" si="41"/>
        <v>0</v>
      </c>
      <c r="DE35" s="66">
        <f t="shared" si="41"/>
        <v>0</v>
      </c>
      <c r="DF35" s="66">
        <f t="shared" si="45"/>
        <v>0</v>
      </c>
      <c r="DG35" s="66">
        <f t="shared" si="45"/>
        <v>11043660</v>
      </c>
      <c r="DH35" s="66">
        <f t="shared" si="45"/>
        <v>0</v>
      </c>
      <c r="DI35" s="66"/>
      <c r="DJ35" s="66">
        <f>+Y35-CN35</f>
        <v>0</v>
      </c>
      <c r="DK35" s="66">
        <f t="shared" si="44"/>
        <v>0</v>
      </c>
      <c r="DL35" s="66">
        <f>+AA35-CP35</f>
        <v>0</v>
      </c>
      <c r="DN35" s="198"/>
      <c r="DO35" s="198"/>
      <c r="DP35" s="198"/>
      <c r="DQ35" s="198"/>
      <c r="DR35" s="198"/>
    </row>
    <row r="36" spans="1:122" ht="36.75" hidden="1" customHeight="1" x14ac:dyDescent="0.25">
      <c r="A36" s="221"/>
      <c r="B36" s="217"/>
      <c r="C36" s="103" t="s">
        <v>246</v>
      </c>
      <c r="D36" s="69" t="s">
        <v>245</v>
      </c>
      <c r="E36" s="82">
        <v>410</v>
      </c>
      <c r="F36" s="67" t="s">
        <v>117</v>
      </c>
      <c r="G36" s="66">
        <f t="shared" si="30"/>
        <v>105000000</v>
      </c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>
        <v>105000000</v>
      </c>
      <c r="W36" s="66"/>
      <c r="X36" s="66"/>
      <c r="Y36" s="66"/>
      <c r="Z36" s="66"/>
      <c r="AA36" s="66"/>
      <c r="AC36" s="22">
        <f t="shared" si="1"/>
        <v>0.92484571428571427</v>
      </c>
      <c r="AD36" s="66">
        <f t="shared" si="31"/>
        <v>97108800</v>
      </c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>
        <f>+'[3]ABRIL 2016'!$Y$701</f>
        <v>97108800</v>
      </c>
      <c r="AT36" s="66"/>
      <c r="AU36" s="66"/>
      <c r="AV36" s="66"/>
      <c r="AW36" s="66"/>
      <c r="AX36" s="66"/>
      <c r="AY36" s="22">
        <f t="shared" si="3"/>
        <v>7.5154285714285729E-2</v>
      </c>
      <c r="AZ36" s="66">
        <f t="shared" si="32"/>
        <v>7891200</v>
      </c>
      <c r="BA36" s="66">
        <f t="shared" si="33"/>
        <v>0</v>
      </c>
      <c r="BB36" s="66">
        <f t="shared" si="34"/>
        <v>0</v>
      </c>
      <c r="BC36" s="66">
        <f t="shared" si="34"/>
        <v>0</v>
      </c>
      <c r="BD36" s="66">
        <f t="shared" si="34"/>
        <v>0</v>
      </c>
      <c r="BE36" s="66">
        <f t="shared" si="34"/>
        <v>0</v>
      </c>
      <c r="BF36" s="66">
        <f t="shared" si="34"/>
        <v>0</v>
      </c>
      <c r="BG36" s="66">
        <f t="shared" si="34"/>
        <v>0</v>
      </c>
      <c r="BH36" s="66">
        <f t="shared" si="34"/>
        <v>0</v>
      </c>
      <c r="BI36" s="66">
        <f t="shared" si="34"/>
        <v>0</v>
      </c>
      <c r="BJ36" s="66">
        <f t="shared" si="34"/>
        <v>0</v>
      </c>
      <c r="BK36" s="66">
        <f t="shared" si="34"/>
        <v>0</v>
      </c>
      <c r="BL36" s="66">
        <f t="shared" si="34"/>
        <v>0</v>
      </c>
      <c r="BM36" s="66">
        <f t="shared" si="34"/>
        <v>0</v>
      </c>
      <c r="BN36" s="66">
        <f t="shared" si="34"/>
        <v>0</v>
      </c>
      <c r="BO36" s="66">
        <f t="shared" si="34"/>
        <v>7891200</v>
      </c>
      <c r="BP36" s="66">
        <f t="shared" si="34"/>
        <v>0</v>
      </c>
      <c r="BQ36" s="66"/>
      <c r="BR36" s="66">
        <f>Y36-AV36</f>
        <v>0</v>
      </c>
      <c r="BS36" s="66">
        <f>Z36-AW36</f>
        <v>0</v>
      </c>
      <c r="BT36" s="66">
        <f>AA36-AX36</f>
        <v>0</v>
      </c>
      <c r="BU36" s="22">
        <f t="shared" si="10"/>
        <v>0.92484571428571427</v>
      </c>
      <c r="BV36" s="66">
        <f t="shared" si="37"/>
        <v>97108800</v>
      </c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>
        <f>+'[3]ABRIL 2016'!$Y$701</f>
        <v>97108800</v>
      </c>
      <c r="CL36" s="66"/>
      <c r="CM36" s="66"/>
      <c r="CN36" s="66"/>
      <c r="CO36" s="66"/>
      <c r="CP36" s="66"/>
      <c r="CQ36" s="22">
        <f t="shared" si="12"/>
        <v>7.5154285714285729E-2</v>
      </c>
      <c r="CR36" s="66">
        <f t="shared" si="38"/>
        <v>7891200</v>
      </c>
      <c r="CS36" s="66">
        <f t="shared" si="39"/>
        <v>0</v>
      </c>
      <c r="CT36" s="66">
        <f t="shared" si="39"/>
        <v>0</v>
      </c>
      <c r="CU36" s="66">
        <f t="shared" si="39"/>
        <v>0</v>
      </c>
      <c r="CV36" s="66">
        <f t="shared" si="39"/>
        <v>0</v>
      </c>
      <c r="CW36" s="66">
        <f t="shared" si="39"/>
        <v>0</v>
      </c>
      <c r="CX36" s="66">
        <f t="shared" si="39"/>
        <v>0</v>
      </c>
      <c r="CY36" s="66">
        <f t="shared" si="39"/>
        <v>0</v>
      </c>
      <c r="CZ36" s="66">
        <f>O36-CD36</f>
        <v>0</v>
      </c>
      <c r="DA36" s="66">
        <f>P36-CE36</f>
        <v>0</v>
      </c>
      <c r="DB36" s="66">
        <f>Q36-CF36</f>
        <v>0</v>
      </c>
      <c r="DC36" s="66">
        <f t="shared" si="41"/>
        <v>0</v>
      </c>
      <c r="DD36" s="66">
        <f t="shared" si="41"/>
        <v>0</v>
      </c>
      <c r="DE36" s="66">
        <f t="shared" si="41"/>
        <v>0</v>
      </c>
      <c r="DF36" s="66">
        <f>U36-CJ36</f>
        <v>0</v>
      </c>
      <c r="DG36" s="66">
        <f>V36-CK36</f>
        <v>7891200</v>
      </c>
      <c r="DH36" s="66">
        <f>W36-CL36</f>
        <v>0</v>
      </c>
      <c r="DI36" s="66"/>
      <c r="DJ36" s="66">
        <f>Y36-CN36</f>
        <v>0</v>
      </c>
      <c r="DK36" s="66">
        <f t="shared" si="44"/>
        <v>0</v>
      </c>
      <c r="DL36" s="66">
        <f>AA36-CP36</f>
        <v>0</v>
      </c>
      <c r="DN36" s="198"/>
      <c r="DO36" s="198"/>
      <c r="DP36" s="198"/>
      <c r="DQ36" s="198"/>
      <c r="DR36" s="198"/>
    </row>
    <row r="37" spans="1:122" ht="35.25" hidden="1" customHeight="1" x14ac:dyDescent="0.25">
      <c r="A37" s="221"/>
      <c r="B37" s="215" t="s">
        <v>244</v>
      </c>
      <c r="C37" s="103" t="s">
        <v>243</v>
      </c>
      <c r="D37" s="69" t="s">
        <v>242</v>
      </c>
      <c r="E37" s="82">
        <v>410</v>
      </c>
      <c r="F37" s="67" t="s">
        <v>117</v>
      </c>
      <c r="G37" s="66">
        <f t="shared" si="30"/>
        <v>280000000</v>
      </c>
      <c r="H37" s="115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>
        <v>280000000</v>
      </c>
      <c r="U37" s="66"/>
      <c r="V37" s="66"/>
      <c r="W37" s="66"/>
      <c r="X37" s="66"/>
      <c r="Y37" s="66"/>
      <c r="Z37" s="66"/>
      <c r="AA37" s="66"/>
      <c r="AC37" s="22">
        <f t="shared" si="1"/>
        <v>0.40123745714285713</v>
      </c>
      <c r="AD37" s="66">
        <f t="shared" si="31"/>
        <v>112346488</v>
      </c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>
        <f>+'[1]MAYO 2016'!$W$855</f>
        <v>112346488</v>
      </c>
      <c r="AR37" s="66"/>
      <c r="AS37" s="66"/>
      <c r="AT37" s="66"/>
      <c r="AU37" s="66"/>
      <c r="AV37" s="66"/>
      <c r="AW37" s="66"/>
      <c r="AX37" s="66"/>
      <c r="AY37" s="22">
        <f t="shared" si="3"/>
        <v>0.59876254285714281</v>
      </c>
      <c r="AZ37" s="66">
        <f t="shared" si="32"/>
        <v>167653512</v>
      </c>
      <c r="BA37" s="66">
        <f t="shared" si="33"/>
        <v>0</v>
      </c>
      <c r="BB37" s="66">
        <f t="shared" si="34"/>
        <v>0</v>
      </c>
      <c r="BC37" s="66">
        <f t="shared" si="34"/>
        <v>0</v>
      </c>
      <c r="BD37" s="66">
        <f t="shared" si="34"/>
        <v>0</v>
      </c>
      <c r="BE37" s="66">
        <f t="shared" ref="BE37:BP52" si="46">+L37-AI37</f>
        <v>0</v>
      </c>
      <c r="BF37" s="66">
        <f t="shared" si="46"/>
        <v>0</v>
      </c>
      <c r="BG37" s="66">
        <f t="shared" si="46"/>
        <v>0</v>
      </c>
      <c r="BH37" s="66">
        <f t="shared" si="46"/>
        <v>0</v>
      </c>
      <c r="BI37" s="66">
        <f t="shared" si="46"/>
        <v>0</v>
      </c>
      <c r="BJ37" s="66">
        <f t="shared" si="46"/>
        <v>0</v>
      </c>
      <c r="BK37" s="66">
        <f t="shared" si="46"/>
        <v>0</v>
      </c>
      <c r="BL37" s="66">
        <f t="shared" si="46"/>
        <v>0</v>
      </c>
      <c r="BM37" s="66">
        <f t="shared" si="46"/>
        <v>167653512</v>
      </c>
      <c r="BN37" s="66">
        <f t="shared" si="46"/>
        <v>0</v>
      </c>
      <c r="BO37" s="66">
        <f t="shared" si="46"/>
        <v>0</v>
      </c>
      <c r="BP37" s="66">
        <f t="shared" si="46"/>
        <v>0</v>
      </c>
      <c r="BQ37" s="66"/>
      <c r="BR37" s="66"/>
      <c r="BS37" s="66">
        <f t="shared" ref="BS37:BS57" si="47">Z37-AW37</f>
        <v>0</v>
      </c>
      <c r="BT37" s="66">
        <f t="shared" ref="BT37:BT57" si="48">+AA37-AX37</f>
        <v>0</v>
      </c>
      <c r="BU37" s="22">
        <f t="shared" si="10"/>
        <v>0.36409459999999999</v>
      </c>
      <c r="BV37" s="66">
        <f t="shared" si="37"/>
        <v>101946488</v>
      </c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>
        <f>+'[1]MAYO 2016'!$H$853</f>
        <v>101946488</v>
      </c>
      <c r="CJ37" s="66"/>
      <c r="CK37" s="66"/>
      <c r="CL37" s="66"/>
      <c r="CM37" s="66"/>
      <c r="CN37" s="66"/>
      <c r="CO37" s="66"/>
      <c r="CP37" s="66"/>
      <c r="CQ37" s="22">
        <f t="shared" si="12"/>
        <v>0.63590539999999995</v>
      </c>
      <c r="CR37" s="66">
        <f t="shared" si="38"/>
        <v>178053512</v>
      </c>
      <c r="CS37" s="66">
        <f t="shared" si="39"/>
        <v>0</v>
      </c>
      <c r="CT37" s="66">
        <f t="shared" si="39"/>
        <v>0</v>
      </c>
      <c r="CU37" s="66">
        <f t="shared" si="39"/>
        <v>0</v>
      </c>
      <c r="CV37" s="66">
        <f t="shared" si="39"/>
        <v>0</v>
      </c>
      <c r="CW37" s="66">
        <f t="shared" si="39"/>
        <v>0</v>
      </c>
      <c r="CX37" s="66">
        <f t="shared" si="39"/>
        <v>0</v>
      </c>
      <c r="CY37" s="66">
        <f t="shared" si="39"/>
        <v>0</v>
      </c>
      <c r="CZ37" s="66">
        <f t="shared" ref="CZ37:DE48" si="49">+O37-CD37</f>
        <v>0</v>
      </c>
      <c r="DA37" s="66">
        <f t="shared" si="49"/>
        <v>0</v>
      </c>
      <c r="DB37" s="66">
        <f t="shared" si="49"/>
        <v>0</v>
      </c>
      <c r="DC37" s="66">
        <f t="shared" si="41"/>
        <v>0</v>
      </c>
      <c r="DD37" s="66">
        <f t="shared" si="41"/>
        <v>0</v>
      </c>
      <c r="DE37" s="66">
        <f t="shared" si="41"/>
        <v>178053512</v>
      </c>
      <c r="DF37" s="66">
        <f t="shared" ref="DF37:DH48" si="50">+U37-CJ37</f>
        <v>0</v>
      </c>
      <c r="DG37" s="66">
        <f t="shared" si="50"/>
        <v>0</v>
      </c>
      <c r="DH37" s="66">
        <f t="shared" si="50"/>
        <v>0</v>
      </c>
      <c r="DI37" s="66"/>
      <c r="DJ37" s="66">
        <f t="shared" ref="DJ37:DJ48" si="51">+Y37-CN37</f>
        <v>0</v>
      </c>
      <c r="DK37" s="66">
        <f t="shared" si="44"/>
        <v>0</v>
      </c>
      <c r="DL37" s="66">
        <f t="shared" ref="DL37:DL48" si="52">+AA37-CP37</f>
        <v>0</v>
      </c>
      <c r="DN37" s="198"/>
      <c r="DO37" s="198"/>
      <c r="DP37" s="198"/>
      <c r="DQ37" s="198"/>
      <c r="DR37" s="198"/>
    </row>
    <row r="38" spans="1:122" ht="45.75" hidden="1" customHeight="1" x14ac:dyDescent="0.25">
      <c r="A38" s="221"/>
      <c r="B38" s="216"/>
      <c r="C38" s="103" t="s">
        <v>241</v>
      </c>
      <c r="D38" s="69" t="s">
        <v>240</v>
      </c>
      <c r="E38" s="82">
        <v>410</v>
      </c>
      <c r="F38" s="67" t="s">
        <v>239</v>
      </c>
      <c r="G38" s="66">
        <f t="shared" si="30"/>
        <v>193627198</v>
      </c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>
        <v>7696735</v>
      </c>
      <c r="U38" s="66"/>
      <c r="V38" s="66">
        <v>147930463</v>
      </c>
      <c r="W38" s="66"/>
      <c r="X38" s="66"/>
      <c r="Y38" s="66"/>
      <c r="Z38" s="74"/>
      <c r="AA38" s="74">
        <f>35000000+3000000</f>
        <v>38000000</v>
      </c>
      <c r="AC38" s="22">
        <f t="shared" si="1"/>
        <v>0.23873726148740737</v>
      </c>
      <c r="AD38" s="66">
        <f t="shared" si="31"/>
        <v>46226027</v>
      </c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>
        <f>+'[2]MARZO 2016 ULTIMO'!$W$607</f>
        <v>7696735</v>
      </c>
      <c r="AR38" s="66"/>
      <c r="AS38" s="66">
        <f>+'[1]MAYO 2016'!$Y$900</f>
        <v>26494461</v>
      </c>
      <c r="AT38" s="66"/>
      <c r="AU38" s="66"/>
      <c r="AV38" s="66"/>
      <c r="AW38" s="66"/>
      <c r="AX38" s="66">
        <f>+'[1]MAYO 2016'!$AG$900</f>
        <v>12034831</v>
      </c>
      <c r="AY38" s="22">
        <f t="shared" si="3"/>
        <v>0.76126273851259263</v>
      </c>
      <c r="AZ38" s="66">
        <f t="shared" si="32"/>
        <v>147401171</v>
      </c>
      <c r="BA38" s="66">
        <f t="shared" si="33"/>
        <v>0</v>
      </c>
      <c r="BB38" s="66">
        <f t="shared" si="34"/>
        <v>0</v>
      </c>
      <c r="BC38" s="66">
        <f t="shared" si="34"/>
        <v>0</v>
      </c>
      <c r="BD38" s="66">
        <f t="shared" si="34"/>
        <v>0</v>
      </c>
      <c r="BE38" s="66">
        <f t="shared" si="46"/>
        <v>0</v>
      </c>
      <c r="BF38" s="66">
        <f t="shared" si="46"/>
        <v>0</v>
      </c>
      <c r="BG38" s="66">
        <f t="shared" si="46"/>
        <v>0</v>
      </c>
      <c r="BH38" s="66">
        <f t="shared" si="46"/>
        <v>0</v>
      </c>
      <c r="BI38" s="66">
        <f t="shared" si="46"/>
        <v>0</v>
      </c>
      <c r="BJ38" s="66">
        <f t="shared" si="46"/>
        <v>0</v>
      </c>
      <c r="BK38" s="66">
        <f t="shared" si="46"/>
        <v>0</v>
      </c>
      <c r="BL38" s="66">
        <f t="shared" si="46"/>
        <v>0</v>
      </c>
      <c r="BM38" s="66">
        <f t="shared" si="46"/>
        <v>0</v>
      </c>
      <c r="BN38" s="66">
        <f t="shared" si="46"/>
        <v>0</v>
      </c>
      <c r="BO38" s="66">
        <f t="shared" si="46"/>
        <v>121436002</v>
      </c>
      <c r="BP38" s="66">
        <f t="shared" si="46"/>
        <v>0</v>
      </c>
      <c r="BQ38" s="66"/>
      <c r="BR38" s="66"/>
      <c r="BS38" s="66">
        <f t="shared" si="47"/>
        <v>0</v>
      </c>
      <c r="BT38" s="66">
        <f t="shared" si="48"/>
        <v>25965169</v>
      </c>
      <c r="BU38" s="22">
        <f t="shared" si="10"/>
        <v>0.21000602405040225</v>
      </c>
      <c r="BV38" s="66">
        <f t="shared" si="37"/>
        <v>40662878</v>
      </c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>
        <f>+'[1]MAYO 2016'!$H$901+'[1]MAYO 2016'!$H$904+'[1]MAYO 2016'!$H$906+'[1]MAYO 2016'!$W$908</f>
        <v>7654735</v>
      </c>
      <c r="CJ38" s="66"/>
      <c r="CK38" s="66">
        <f>+'[1]MAYO 2016'!$Y$908+'[1]MAYO 2016'!$H$910+'[1]MAYO 2016'!$H$912+'[1]MAYO 2016'!$H$913+'[1]MAYO 2016'!$H$914+'[1]MAYO 2016'!$H$917+'[1]MAYO 2016'!$H$920+'[1]MAYO 2016'!$H$922</f>
        <v>20973312</v>
      </c>
      <c r="CL38" s="66"/>
      <c r="CM38" s="66"/>
      <c r="CN38" s="66"/>
      <c r="CO38" s="66"/>
      <c r="CP38" s="66">
        <f>+'[1]MAYO 2016'!$H$903+'[1]MAYO 2016'!$H$916+'[1]MAYO 2016'!$H$918+'[1]MAYO 2016'!$H$919+'[1]MAYO 2016'!$H$921+'[1]MAYO 2016'!$H$925</f>
        <v>12034831</v>
      </c>
      <c r="CQ38" s="22">
        <f t="shared" si="12"/>
        <v>0.78999397594959775</v>
      </c>
      <c r="CR38" s="66">
        <f t="shared" si="38"/>
        <v>152964320</v>
      </c>
      <c r="CS38" s="66">
        <f t="shared" si="39"/>
        <v>0</v>
      </c>
      <c r="CT38" s="66">
        <f t="shared" si="39"/>
        <v>0</v>
      </c>
      <c r="CU38" s="66">
        <f t="shared" si="39"/>
        <v>0</v>
      </c>
      <c r="CV38" s="66">
        <f t="shared" si="39"/>
        <v>0</v>
      </c>
      <c r="CW38" s="66">
        <f t="shared" si="39"/>
        <v>0</v>
      </c>
      <c r="CX38" s="66">
        <f t="shared" si="39"/>
        <v>0</v>
      </c>
      <c r="CY38" s="66">
        <f t="shared" si="39"/>
        <v>0</v>
      </c>
      <c r="CZ38" s="66">
        <f t="shared" si="49"/>
        <v>0</v>
      </c>
      <c r="DA38" s="66">
        <f t="shared" si="49"/>
        <v>0</v>
      </c>
      <c r="DB38" s="66">
        <f t="shared" si="49"/>
        <v>0</v>
      </c>
      <c r="DC38" s="66">
        <f t="shared" si="41"/>
        <v>0</v>
      </c>
      <c r="DD38" s="66">
        <f t="shared" si="41"/>
        <v>0</v>
      </c>
      <c r="DE38" s="66">
        <f t="shared" si="41"/>
        <v>42000</v>
      </c>
      <c r="DF38" s="66">
        <f t="shared" si="50"/>
        <v>0</v>
      </c>
      <c r="DG38" s="66">
        <f t="shared" si="50"/>
        <v>126957151</v>
      </c>
      <c r="DH38" s="66">
        <f t="shared" si="50"/>
        <v>0</v>
      </c>
      <c r="DI38" s="66"/>
      <c r="DJ38" s="66">
        <f t="shared" si="51"/>
        <v>0</v>
      </c>
      <c r="DK38" s="66">
        <f t="shared" si="44"/>
        <v>0</v>
      </c>
      <c r="DL38" s="66">
        <f t="shared" si="52"/>
        <v>25965169</v>
      </c>
      <c r="DN38" s="198"/>
      <c r="DO38" s="198"/>
      <c r="DP38" s="198"/>
      <c r="DQ38" s="198"/>
      <c r="DR38" s="198"/>
    </row>
    <row r="39" spans="1:122" ht="44.25" hidden="1" customHeight="1" x14ac:dyDescent="0.25">
      <c r="A39" s="221"/>
      <c r="B39" s="216"/>
      <c r="C39" s="103" t="s">
        <v>238</v>
      </c>
      <c r="D39" s="69" t="s">
        <v>237</v>
      </c>
      <c r="E39" s="82">
        <v>410</v>
      </c>
      <c r="F39" s="67" t="s">
        <v>117</v>
      </c>
      <c r="G39" s="66">
        <f t="shared" si="30"/>
        <v>200000000</v>
      </c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>
        <v>100000000</v>
      </c>
      <c r="U39" s="66"/>
      <c r="V39" s="66"/>
      <c r="W39" s="66"/>
      <c r="X39" s="66"/>
      <c r="Y39" s="66"/>
      <c r="Z39" s="74">
        <f>62258164+37741836</f>
        <v>100000000</v>
      </c>
      <c r="AA39" s="74"/>
      <c r="AC39" s="22">
        <f t="shared" si="1"/>
        <v>0.5</v>
      </c>
      <c r="AD39" s="66">
        <f t="shared" si="31"/>
        <v>100000000</v>
      </c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>
        <f>+'[4]ENERO 2016'!$W$352</f>
        <v>100000000</v>
      </c>
      <c r="AR39" s="66"/>
      <c r="AS39" s="66"/>
      <c r="AT39" s="66"/>
      <c r="AU39" s="66"/>
      <c r="AV39" s="66"/>
      <c r="AW39" s="66"/>
      <c r="AX39" s="66"/>
      <c r="AY39" s="22">
        <f t="shared" si="3"/>
        <v>0.5</v>
      </c>
      <c r="AZ39" s="66">
        <f t="shared" si="32"/>
        <v>100000000</v>
      </c>
      <c r="BA39" s="66">
        <f t="shared" si="33"/>
        <v>0</v>
      </c>
      <c r="BB39" s="66">
        <f t="shared" si="34"/>
        <v>0</v>
      </c>
      <c r="BC39" s="66">
        <f t="shared" si="34"/>
        <v>0</v>
      </c>
      <c r="BD39" s="66">
        <f t="shared" si="34"/>
        <v>0</v>
      </c>
      <c r="BE39" s="66">
        <f t="shared" si="46"/>
        <v>0</v>
      </c>
      <c r="BF39" s="66">
        <f t="shared" si="46"/>
        <v>0</v>
      </c>
      <c r="BG39" s="66">
        <f t="shared" si="46"/>
        <v>0</v>
      </c>
      <c r="BH39" s="66">
        <f t="shared" si="46"/>
        <v>0</v>
      </c>
      <c r="BI39" s="66">
        <f t="shared" si="46"/>
        <v>0</v>
      </c>
      <c r="BJ39" s="66">
        <f t="shared" si="46"/>
        <v>0</v>
      </c>
      <c r="BK39" s="66">
        <f t="shared" si="46"/>
        <v>0</v>
      </c>
      <c r="BL39" s="66">
        <f t="shared" si="46"/>
        <v>0</v>
      </c>
      <c r="BM39" s="66">
        <f t="shared" si="46"/>
        <v>0</v>
      </c>
      <c r="BN39" s="66">
        <f t="shared" si="46"/>
        <v>0</v>
      </c>
      <c r="BO39" s="66">
        <f t="shared" si="46"/>
        <v>0</v>
      </c>
      <c r="BP39" s="66">
        <f t="shared" si="46"/>
        <v>0</v>
      </c>
      <c r="BQ39" s="66"/>
      <c r="BR39" s="66"/>
      <c r="BS39" s="66">
        <f t="shared" si="47"/>
        <v>100000000</v>
      </c>
      <c r="BT39" s="66">
        <f t="shared" si="48"/>
        <v>0</v>
      </c>
      <c r="BU39" s="22">
        <f t="shared" si="10"/>
        <v>0.5</v>
      </c>
      <c r="BV39" s="66">
        <f t="shared" si="37"/>
        <v>100000000</v>
      </c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>
        <f>+'[2]MARZO 2016 ULTIMO'!$H$622</f>
        <v>100000000</v>
      </c>
      <c r="CJ39" s="66"/>
      <c r="CK39" s="66"/>
      <c r="CL39" s="66"/>
      <c r="CM39" s="66"/>
      <c r="CN39" s="66"/>
      <c r="CO39" s="66"/>
      <c r="CP39" s="66"/>
      <c r="CQ39" s="22">
        <f t="shared" si="12"/>
        <v>0.5</v>
      </c>
      <c r="CR39" s="66">
        <f t="shared" si="38"/>
        <v>100000000</v>
      </c>
      <c r="CS39" s="66">
        <f t="shared" si="39"/>
        <v>0</v>
      </c>
      <c r="CT39" s="66">
        <f t="shared" si="39"/>
        <v>0</v>
      </c>
      <c r="CU39" s="66">
        <f t="shared" si="39"/>
        <v>0</v>
      </c>
      <c r="CV39" s="66">
        <f t="shared" si="39"/>
        <v>0</v>
      </c>
      <c r="CW39" s="66">
        <f t="shared" si="39"/>
        <v>0</v>
      </c>
      <c r="CX39" s="66">
        <f t="shared" si="39"/>
        <v>0</v>
      </c>
      <c r="CY39" s="66">
        <f t="shared" si="39"/>
        <v>0</v>
      </c>
      <c r="CZ39" s="66">
        <f t="shared" si="49"/>
        <v>0</v>
      </c>
      <c r="DA39" s="66">
        <f t="shared" si="49"/>
        <v>0</v>
      </c>
      <c r="DB39" s="66">
        <f t="shared" si="49"/>
        <v>0</v>
      </c>
      <c r="DC39" s="66">
        <f t="shared" si="41"/>
        <v>0</v>
      </c>
      <c r="DD39" s="66">
        <f t="shared" si="41"/>
        <v>0</v>
      </c>
      <c r="DE39" s="66">
        <f t="shared" si="41"/>
        <v>0</v>
      </c>
      <c r="DF39" s="66">
        <f t="shared" si="50"/>
        <v>0</v>
      </c>
      <c r="DG39" s="66">
        <f t="shared" si="50"/>
        <v>0</v>
      </c>
      <c r="DH39" s="66">
        <f t="shared" si="50"/>
        <v>0</v>
      </c>
      <c r="DI39" s="66"/>
      <c r="DJ39" s="66">
        <f t="shared" si="51"/>
        <v>0</v>
      </c>
      <c r="DK39" s="66">
        <f t="shared" si="44"/>
        <v>100000000</v>
      </c>
      <c r="DL39" s="66">
        <f t="shared" si="52"/>
        <v>0</v>
      </c>
      <c r="DN39" s="198"/>
      <c r="DO39" s="198"/>
      <c r="DP39" s="198"/>
      <c r="DQ39" s="198"/>
      <c r="DR39" s="198"/>
    </row>
    <row r="40" spans="1:122" ht="36.75" hidden="1" customHeight="1" x14ac:dyDescent="0.25">
      <c r="A40" s="221"/>
      <c r="B40" s="217"/>
      <c r="C40" s="103" t="s">
        <v>236</v>
      </c>
      <c r="D40" s="69" t="s">
        <v>235</v>
      </c>
      <c r="E40" s="82">
        <v>410</v>
      </c>
      <c r="F40" s="67" t="s">
        <v>41</v>
      </c>
      <c r="G40" s="66">
        <f t="shared" si="30"/>
        <v>5000000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74"/>
      <c r="AA40" s="74">
        <v>5000000</v>
      </c>
      <c r="AC40" s="22">
        <f t="shared" si="1"/>
        <v>0</v>
      </c>
      <c r="AD40" s="66">
        <f t="shared" si="31"/>
        <v>0</v>
      </c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22">
        <f t="shared" si="3"/>
        <v>1</v>
      </c>
      <c r="AZ40" s="66">
        <f t="shared" si="32"/>
        <v>5000000</v>
      </c>
      <c r="BA40" s="66">
        <f t="shared" si="33"/>
        <v>0</v>
      </c>
      <c r="BB40" s="66">
        <f t="shared" si="34"/>
        <v>0</v>
      </c>
      <c r="BC40" s="66">
        <f t="shared" si="34"/>
        <v>0</v>
      </c>
      <c r="BD40" s="66">
        <f t="shared" si="34"/>
        <v>0</v>
      </c>
      <c r="BE40" s="66">
        <f t="shared" si="46"/>
        <v>0</v>
      </c>
      <c r="BF40" s="66">
        <f t="shared" si="46"/>
        <v>0</v>
      </c>
      <c r="BG40" s="66">
        <f t="shared" si="46"/>
        <v>0</v>
      </c>
      <c r="BH40" s="66">
        <f t="shared" si="46"/>
        <v>0</v>
      </c>
      <c r="BI40" s="66">
        <f t="shared" si="46"/>
        <v>0</v>
      </c>
      <c r="BJ40" s="66">
        <f t="shared" si="46"/>
        <v>0</v>
      </c>
      <c r="BK40" s="66">
        <f t="shared" si="46"/>
        <v>0</v>
      </c>
      <c r="BL40" s="66">
        <f t="shared" si="46"/>
        <v>0</v>
      </c>
      <c r="BM40" s="66">
        <f t="shared" si="46"/>
        <v>0</v>
      </c>
      <c r="BN40" s="66">
        <f t="shared" si="46"/>
        <v>0</v>
      </c>
      <c r="BO40" s="66">
        <f t="shared" si="46"/>
        <v>0</v>
      </c>
      <c r="BP40" s="66">
        <f t="shared" si="46"/>
        <v>0</v>
      </c>
      <c r="BQ40" s="66"/>
      <c r="BR40" s="66"/>
      <c r="BS40" s="66">
        <f t="shared" si="47"/>
        <v>0</v>
      </c>
      <c r="BT40" s="66">
        <f t="shared" si="48"/>
        <v>5000000</v>
      </c>
      <c r="BU40" s="22">
        <f t="shared" si="10"/>
        <v>0</v>
      </c>
      <c r="BV40" s="66">
        <f t="shared" si="37"/>
        <v>0</v>
      </c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22">
        <f t="shared" si="12"/>
        <v>1</v>
      </c>
      <c r="CR40" s="66">
        <f t="shared" si="38"/>
        <v>5000000</v>
      </c>
      <c r="CS40" s="66">
        <f t="shared" si="39"/>
        <v>0</v>
      </c>
      <c r="CT40" s="66">
        <f t="shared" si="39"/>
        <v>0</v>
      </c>
      <c r="CU40" s="66">
        <f t="shared" si="39"/>
        <v>0</v>
      </c>
      <c r="CV40" s="66">
        <f t="shared" si="39"/>
        <v>0</v>
      </c>
      <c r="CW40" s="66">
        <f t="shared" si="39"/>
        <v>0</v>
      </c>
      <c r="CX40" s="66">
        <f t="shared" si="39"/>
        <v>0</v>
      </c>
      <c r="CY40" s="66">
        <f t="shared" si="39"/>
        <v>0</v>
      </c>
      <c r="CZ40" s="66">
        <f t="shared" si="49"/>
        <v>0</v>
      </c>
      <c r="DA40" s="66">
        <f t="shared" si="49"/>
        <v>0</v>
      </c>
      <c r="DB40" s="66">
        <f t="shared" si="49"/>
        <v>0</v>
      </c>
      <c r="DC40" s="66">
        <f t="shared" si="41"/>
        <v>0</v>
      </c>
      <c r="DD40" s="66">
        <f t="shared" si="41"/>
        <v>0</v>
      </c>
      <c r="DE40" s="66">
        <f t="shared" si="41"/>
        <v>0</v>
      </c>
      <c r="DF40" s="66">
        <f t="shared" si="50"/>
        <v>0</v>
      </c>
      <c r="DG40" s="66">
        <f t="shared" si="50"/>
        <v>0</v>
      </c>
      <c r="DH40" s="66">
        <f t="shared" si="50"/>
        <v>0</v>
      </c>
      <c r="DI40" s="66"/>
      <c r="DJ40" s="66">
        <f t="shared" si="51"/>
        <v>0</v>
      </c>
      <c r="DK40" s="66">
        <f t="shared" si="44"/>
        <v>0</v>
      </c>
      <c r="DL40" s="66">
        <f t="shared" si="52"/>
        <v>5000000</v>
      </c>
      <c r="DN40" s="198"/>
      <c r="DO40" s="198"/>
      <c r="DP40" s="198"/>
      <c r="DQ40" s="198"/>
      <c r="DR40" s="198"/>
    </row>
    <row r="41" spans="1:122" ht="27" hidden="1" customHeight="1" x14ac:dyDescent="0.25">
      <c r="A41" s="221"/>
      <c r="B41" s="215" t="s">
        <v>234</v>
      </c>
      <c r="C41" s="103" t="s">
        <v>233</v>
      </c>
      <c r="D41" s="69" t="s">
        <v>232</v>
      </c>
      <c r="E41" s="82">
        <v>410</v>
      </c>
      <c r="F41" s="67" t="s">
        <v>117</v>
      </c>
      <c r="G41" s="66">
        <f t="shared" si="30"/>
        <v>1344000000</v>
      </c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>
        <f>1300000000+44000000</f>
        <v>1344000000</v>
      </c>
      <c r="T41" s="66"/>
      <c r="U41" s="66"/>
      <c r="V41" s="66"/>
      <c r="W41" s="66"/>
      <c r="X41" s="66"/>
      <c r="Y41" s="66"/>
      <c r="Z41" s="74"/>
      <c r="AA41" s="74"/>
      <c r="AC41" s="22">
        <f t="shared" si="1"/>
        <v>0.96726190476190477</v>
      </c>
      <c r="AD41" s="66">
        <f t="shared" si="31"/>
        <v>1300000000</v>
      </c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>
        <f>+'[1]MAYO 2016'!$V$947</f>
        <v>1300000000</v>
      </c>
      <c r="AQ41" s="66"/>
      <c r="AR41" s="66"/>
      <c r="AS41" s="66"/>
      <c r="AT41" s="66"/>
      <c r="AU41" s="66"/>
      <c r="AV41" s="66"/>
      <c r="AW41" s="66"/>
      <c r="AX41" s="66"/>
      <c r="AY41" s="22">
        <f t="shared" si="3"/>
        <v>3.2738095238095233E-2</v>
      </c>
      <c r="AZ41" s="66">
        <f t="shared" si="32"/>
        <v>44000000</v>
      </c>
      <c r="BA41" s="66">
        <f t="shared" si="33"/>
        <v>0</v>
      </c>
      <c r="BB41" s="66">
        <f t="shared" si="34"/>
        <v>0</v>
      </c>
      <c r="BC41" s="66">
        <f t="shared" si="34"/>
        <v>0</v>
      </c>
      <c r="BD41" s="66">
        <f t="shared" si="34"/>
        <v>0</v>
      </c>
      <c r="BE41" s="66">
        <f t="shared" si="46"/>
        <v>0</v>
      </c>
      <c r="BF41" s="66">
        <f t="shared" si="46"/>
        <v>0</v>
      </c>
      <c r="BG41" s="66">
        <f t="shared" si="46"/>
        <v>0</v>
      </c>
      <c r="BH41" s="66">
        <f t="shared" si="46"/>
        <v>0</v>
      </c>
      <c r="BI41" s="66">
        <f t="shared" si="46"/>
        <v>0</v>
      </c>
      <c r="BJ41" s="66">
        <f t="shared" si="46"/>
        <v>0</v>
      </c>
      <c r="BK41" s="66">
        <f t="shared" si="46"/>
        <v>0</v>
      </c>
      <c r="BL41" s="66">
        <f t="shared" si="46"/>
        <v>44000000</v>
      </c>
      <c r="BM41" s="66">
        <f t="shared" si="46"/>
        <v>0</v>
      </c>
      <c r="BN41" s="66">
        <f t="shared" si="46"/>
        <v>0</v>
      </c>
      <c r="BO41" s="66">
        <f t="shared" si="46"/>
        <v>0</v>
      </c>
      <c r="BP41" s="66">
        <f t="shared" si="46"/>
        <v>0</v>
      </c>
      <c r="BQ41" s="66"/>
      <c r="BR41" s="66">
        <f>+Y41-AV41</f>
        <v>0</v>
      </c>
      <c r="BS41" s="66">
        <f t="shared" si="47"/>
        <v>0</v>
      </c>
      <c r="BT41" s="66">
        <f t="shared" si="48"/>
        <v>0</v>
      </c>
      <c r="BU41" s="22">
        <f t="shared" si="10"/>
        <v>0.53050869122023814</v>
      </c>
      <c r="BV41" s="66">
        <f t="shared" si="37"/>
        <v>713003681</v>
      </c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>
        <f>+'[1]MAYO 2016'!$H$945</f>
        <v>713003681</v>
      </c>
      <c r="CI41" s="66"/>
      <c r="CJ41" s="66"/>
      <c r="CK41" s="66"/>
      <c r="CL41" s="66"/>
      <c r="CM41" s="66"/>
      <c r="CN41" s="66"/>
      <c r="CO41" s="66"/>
      <c r="CP41" s="66"/>
      <c r="CQ41" s="22">
        <f t="shared" si="12"/>
        <v>0.46949130877976186</v>
      </c>
      <c r="CR41" s="66">
        <f t="shared" si="38"/>
        <v>630996319</v>
      </c>
      <c r="CS41" s="66">
        <f t="shared" si="39"/>
        <v>0</v>
      </c>
      <c r="CT41" s="66">
        <f t="shared" si="39"/>
        <v>0</v>
      </c>
      <c r="CU41" s="66">
        <f t="shared" si="39"/>
        <v>0</v>
      </c>
      <c r="CV41" s="66">
        <f t="shared" si="39"/>
        <v>0</v>
      </c>
      <c r="CW41" s="66">
        <f t="shared" si="39"/>
        <v>0</v>
      </c>
      <c r="CX41" s="66">
        <f t="shared" si="39"/>
        <v>0</v>
      </c>
      <c r="CY41" s="66">
        <f t="shared" si="39"/>
        <v>0</v>
      </c>
      <c r="CZ41" s="66">
        <f t="shared" si="49"/>
        <v>0</v>
      </c>
      <c r="DA41" s="66">
        <f t="shared" si="49"/>
        <v>0</v>
      </c>
      <c r="DB41" s="66">
        <f t="shared" si="49"/>
        <v>0</v>
      </c>
      <c r="DC41" s="66">
        <f t="shared" si="41"/>
        <v>0</v>
      </c>
      <c r="DD41" s="66">
        <f t="shared" si="41"/>
        <v>630996319</v>
      </c>
      <c r="DE41" s="66">
        <f t="shared" si="41"/>
        <v>0</v>
      </c>
      <c r="DF41" s="66">
        <f t="shared" si="50"/>
        <v>0</v>
      </c>
      <c r="DG41" s="66">
        <f t="shared" si="50"/>
        <v>0</v>
      </c>
      <c r="DH41" s="66">
        <f t="shared" si="50"/>
        <v>0</v>
      </c>
      <c r="DI41" s="66"/>
      <c r="DJ41" s="66">
        <f t="shared" si="51"/>
        <v>0</v>
      </c>
      <c r="DK41" s="66">
        <f t="shared" si="44"/>
        <v>0</v>
      </c>
      <c r="DL41" s="66">
        <f t="shared" si="52"/>
        <v>0</v>
      </c>
      <c r="DN41" s="198"/>
      <c r="DO41" s="198"/>
      <c r="DP41" s="198"/>
      <c r="DQ41" s="198"/>
      <c r="DR41" s="198"/>
    </row>
    <row r="42" spans="1:122" ht="35.25" hidden="1" customHeight="1" x14ac:dyDescent="0.25">
      <c r="A42" s="221"/>
      <c r="B42" s="216"/>
      <c r="C42" s="103" t="s">
        <v>231</v>
      </c>
      <c r="D42" s="69" t="s">
        <v>230</v>
      </c>
      <c r="E42" s="82">
        <v>410</v>
      </c>
      <c r="F42" s="67" t="s">
        <v>117</v>
      </c>
      <c r="G42" s="66">
        <f t="shared" si="30"/>
        <v>96094870</v>
      </c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>
        <f>50000000+3094870+20000000+23000000</f>
        <v>96094870</v>
      </c>
      <c r="W42" s="66"/>
      <c r="X42" s="66"/>
      <c r="Y42" s="66"/>
      <c r="Z42" s="74"/>
      <c r="AA42" s="74"/>
      <c r="AC42" s="22">
        <f t="shared" si="1"/>
        <v>0.87818288322779359</v>
      </c>
      <c r="AD42" s="66">
        <f t="shared" si="31"/>
        <v>84388870</v>
      </c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>
        <f>+'[1]MAYO 2016'!$Y$1079</f>
        <v>84388870</v>
      </c>
      <c r="AT42" s="66"/>
      <c r="AU42" s="66"/>
      <c r="AV42" s="66"/>
      <c r="AW42" s="66"/>
      <c r="AX42" s="66"/>
      <c r="AY42" s="22">
        <f t="shared" si="3"/>
        <v>0.12181711677220641</v>
      </c>
      <c r="AZ42" s="66">
        <f t="shared" si="32"/>
        <v>11706000</v>
      </c>
      <c r="BA42" s="66">
        <f t="shared" si="33"/>
        <v>0</v>
      </c>
      <c r="BB42" s="66">
        <f t="shared" si="34"/>
        <v>0</v>
      </c>
      <c r="BC42" s="66">
        <f t="shared" si="34"/>
        <v>0</v>
      </c>
      <c r="BD42" s="66">
        <f t="shared" si="34"/>
        <v>0</v>
      </c>
      <c r="BE42" s="66">
        <f t="shared" si="46"/>
        <v>0</v>
      </c>
      <c r="BF42" s="66">
        <f t="shared" si="46"/>
        <v>0</v>
      </c>
      <c r="BG42" s="66">
        <f t="shared" si="46"/>
        <v>0</v>
      </c>
      <c r="BH42" s="66">
        <f t="shared" si="46"/>
        <v>0</v>
      </c>
      <c r="BI42" s="66">
        <f>+P42-AN42</f>
        <v>0</v>
      </c>
      <c r="BJ42" s="66">
        <f>+Q42-AO42</f>
        <v>0</v>
      </c>
      <c r="BK42" s="66">
        <f t="shared" si="46"/>
        <v>0</v>
      </c>
      <c r="BL42" s="66">
        <f t="shared" si="46"/>
        <v>0</v>
      </c>
      <c r="BM42" s="66">
        <f t="shared" si="46"/>
        <v>0</v>
      </c>
      <c r="BN42" s="66">
        <f t="shared" si="46"/>
        <v>0</v>
      </c>
      <c r="BO42" s="66">
        <f t="shared" si="46"/>
        <v>11706000</v>
      </c>
      <c r="BP42" s="66">
        <f t="shared" si="46"/>
        <v>0</v>
      </c>
      <c r="BQ42" s="66"/>
      <c r="BR42" s="66">
        <f>+Y42-AV42</f>
        <v>0</v>
      </c>
      <c r="BS42" s="66">
        <f t="shared" si="47"/>
        <v>0</v>
      </c>
      <c r="BT42" s="66">
        <f t="shared" si="48"/>
        <v>0</v>
      </c>
      <c r="BU42" s="22">
        <f t="shared" si="10"/>
        <v>0.74003816228691499</v>
      </c>
      <c r="BV42" s="66">
        <f t="shared" si="37"/>
        <v>71113871</v>
      </c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>
        <f>+'[1]MAYO 2016'!$H$1077</f>
        <v>71113871</v>
      </c>
      <c r="CL42" s="66"/>
      <c r="CM42" s="66"/>
      <c r="CN42" s="66"/>
      <c r="CO42" s="66"/>
      <c r="CP42" s="66"/>
      <c r="CQ42" s="22">
        <f t="shared" si="12"/>
        <v>0.25996183771308501</v>
      </c>
      <c r="CR42" s="66">
        <f t="shared" si="38"/>
        <v>24980999</v>
      </c>
      <c r="CS42" s="66">
        <f t="shared" si="39"/>
        <v>0</v>
      </c>
      <c r="CT42" s="66">
        <f t="shared" si="39"/>
        <v>0</v>
      </c>
      <c r="CU42" s="66">
        <f t="shared" si="39"/>
        <v>0</v>
      </c>
      <c r="CV42" s="66">
        <f t="shared" si="39"/>
        <v>0</v>
      </c>
      <c r="CW42" s="66">
        <f t="shared" si="39"/>
        <v>0</v>
      </c>
      <c r="CX42" s="66">
        <f t="shared" si="39"/>
        <v>0</v>
      </c>
      <c r="CY42" s="66">
        <f t="shared" si="39"/>
        <v>0</v>
      </c>
      <c r="CZ42" s="66">
        <f t="shared" si="49"/>
        <v>0</v>
      </c>
      <c r="DA42" s="66">
        <f t="shared" si="49"/>
        <v>0</v>
      </c>
      <c r="DB42" s="66">
        <f t="shared" si="49"/>
        <v>0</v>
      </c>
      <c r="DC42" s="66">
        <f t="shared" si="41"/>
        <v>0</v>
      </c>
      <c r="DD42" s="66">
        <f t="shared" si="41"/>
        <v>0</v>
      </c>
      <c r="DE42" s="66">
        <f t="shared" si="41"/>
        <v>0</v>
      </c>
      <c r="DF42" s="66">
        <f t="shared" si="50"/>
        <v>0</v>
      </c>
      <c r="DG42" s="66">
        <f t="shared" si="50"/>
        <v>24980999</v>
      </c>
      <c r="DH42" s="66">
        <f t="shared" si="50"/>
        <v>0</v>
      </c>
      <c r="DI42" s="66"/>
      <c r="DJ42" s="66">
        <f t="shared" si="51"/>
        <v>0</v>
      </c>
      <c r="DK42" s="66">
        <f t="shared" si="44"/>
        <v>0</v>
      </c>
      <c r="DL42" s="66">
        <f t="shared" si="52"/>
        <v>0</v>
      </c>
      <c r="DN42" s="198"/>
      <c r="DO42" s="198"/>
      <c r="DP42" s="198"/>
      <c r="DQ42" s="198"/>
      <c r="DR42" s="198"/>
    </row>
    <row r="43" spans="1:122" ht="18.75" hidden="1" customHeight="1" x14ac:dyDescent="0.25">
      <c r="A43" s="221"/>
      <c r="B43" s="217"/>
      <c r="C43" s="103" t="s">
        <v>229</v>
      </c>
      <c r="D43" s="69" t="s">
        <v>228</v>
      </c>
      <c r="E43" s="82">
        <v>410</v>
      </c>
      <c r="F43" s="67" t="s">
        <v>117</v>
      </c>
      <c r="G43" s="66">
        <f t="shared" si="30"/>
        <v>16905130</v>
      </c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>
        <f>20000000-3094870</f>
        <v>16905130</v>
      </c>
      <c r="W43" s="66"/>
      <c r="X43" s="66"/>
      <c r="Y43" s="66"/>
      <c r="Z43" s="74"/>
      <c r="AA43" s="74"/>
      <c r="AC43" s="22">
        <f t="shared" si="1"/>
        <v>1</v>
      </c>
      <c r="AD43" s="66">
        <f t="shared" si="31"/>
        <v>16905130</v>
      </c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>
        <f>+'[2]MARZO 2016 ULTIMO'!$Y$724</f>
        <v>16905130</v>
      </c>
      <c r="AT43" s="66"/>
      <c r="AU43" s="66"/>
      <c r="AV43" s="66"/>
      <c r="AW43" s="66"/>
      <c r="AX43" s="66"/>
      <c r="AY43" s="22">
        <f t="shared" si="3"/>
        <v>0</v>
      </c>
      <c r="AZ43" s="66">
        <f t="shared" si="32"/>
        <v>0</v>
      </c>
      <c r="BA43" s="66">
        <f t="shared" si="33"/>
        <v>0</v>
      </c>
      <c r="BB43" s="66">
        <f t="shared" si="34"/>
        <v>0</v>
      </c>
      <c r="BC43" s="66">
        <f t="shared" si="34"/>
        <v>0</v>
      </c>
      <c r="BD43" s="66">
        <f t="shared" si="34"/>
        <v>0</v>
      </c>
      <c r="BE43" s="66">
        <f t="shared" si="46"/>
        <v>0</v>
      </c>
      <c r="BF43" s="66">
        <f t="shared" si="46"/>
        <v>0</v>
      </c>
      <c r="BG43" s="66">
        <f t="shared" si="46"/>
        <v>0</v>
      </c>
      <c r="BH43" s="66">
        <f t="shared" si="46"/>
        <v>0</v>
      </c>
      <c r="BI43" s="66">
        <f>+P43-AN43</f>
        <v>0</v>
      </c>
      <c r="BJ43" s="66">
        <f>+Q43-AO43</f>
        <v>0</v>
      </c>
      <c r="BK43" s="66">
        <f t="shared" si="46"/>
        <v>0</v>
      </c>
      <c r="BL43" s="66">
        <f t="shared" si="46"/>
        <v>0</v>
      </c>
      <c r="BM43" s="66">
        <f t="shared" si="46"/>
        <v>0</v>
      </c>
      <c r="BN43" s="66"/>
      <c r="BO43" s="66">
        <f t="shared" si="46"/>
        <v>0</v>
      </c>
      <c r="BP43" s="66">
        <f t="shared" si="46"/>
        <v>0</v>
      </c>
      <c r="BQ43" s="66"/>
      <c r="BR43" s="66"/>
      <c r="BS43" s="66">
        <f t="shared" si="47"/>
        <v>0</v>
      </c>
      <c r="BT43" s="66">
        <f t="shared" si="48"/>
        <v>0</v>
      </c>
      <c r="BU43" s="22">
        <f t="shared" si="10"/>
        <v>1</v>
      </c>
      <c r="BV43" s="66">
        <f t="shared" si="37"/>
        <v>16905130</v>
      </c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>
        <f>+'[3]ABRIL 2016'!$H$929</f>
        <v>16905130</v>
      </c>
      <c r="CL43" s="66"/>
      <c r="CM43" s="66"/>
      <c r="CN43" s="66"/>
      <c r="CO43" s="66"/>
      <c r="CP43" s="66"/>
      <c r="CQ43" s="22">
        <f t="shared" si="12"/>
        <v>0</v>
      </c>
      <c r="CR43" s="66">
        <f t="shared" si="38"/>
        <v>0</v>
      </c>
      <c r="CS43" s="66">
        <f t="shared" si="39"/>
        <v>0</v>
      </c>
      <c r="CT43" s="66">
        <f t="shared" si="39"/>
        <v>0</v>
      </c>
      <c r="CU43" s="66">
        <f t="shared" si="39"/>
        <v>0</v>
      </c>
      <c r="CV43" s="66">
        <f t="shared" si="39"/>
        <v>0</v>
      </c>
      <c r="CW43" s="66">
        <f t="shared" si="39"/>
        <v>0</v>
      </c>
      <c r="CX43" s="66">
        <f t="shared" si="39"/>
        <v>0</v>
      </c>
      <c r="CY43" s="66">
        <f t="shared" si="39"/>
        <v>0</v>
      </c>
      <c r="CZ43" s="66">
        <f t="shared" si="49"/>
        <v>0</v>
      </c>
      <c r="DA43" s="66">
        <f t="shared" si="49"/>
        <v>0</v>
      </c>
      <c r="DB43" s="66">
        <f t="shared" si="49"/>
        <v>0</v>
      </c>
      <c r="DC43" s="66">
        <f t="shared" si="41"/>
        <v>0</v>
      </c>
      <c r="DD43" s="66">
        <f t="shared" si="41"/>
        <v>0</v>
      </c>
      <c r="DE43" s="66">
        <f t="shared" si="41"/>
        <v>0</v>
      </c>
      <c r="DF43" s="66">
        <f t="shared" si="50"/>
        <v>0</v>
      </c>
      <c r="DG43" s="66">
        <f t="shared" si="50"/>
        <v>0</v>
      </c>
      <c r="DH43" s="66">
        <f t="shared" si="50"/>
        <v>0</v>
      </c>
      <c r="DI43" s="66"/>
      <c r="DJ43" s="66">
        <f t="shared" si="51"/>
        <v>0</v>
      </c>
      <c r="DK43" s="66">
        <f t="shared" si="44"/>
        <v>0</v>
      </c>
      <c r="DL43" s="66">
        <f t="shared" si="52"/>
        <v>0</v>
      </c>
      <c r="DN43" s="198"/>
      <c r="DO43" s="198"/>
      <c r="DP43" s="198"/>
      <c r="DQ43" s="198"/>
      <c r="DR43" s="198"/>
    </row>
    <row r="44" spans="1:122" ht="30.75" hidden="1" customHeight="1" x14ac:dyDescent="0.25">
      <c r="A44" s="221"/>
      <c r="B44" s="215" t="s">
        <v>227</v>
      </c>
      <c r="C44" s="103" t="s">
        <v>226</v>
      </c>
      <c r="D44" s="69" t="s">
        <v>225</v>
      </c>
      <c r="E44" s="82">
        <v>410</v>
      </c>
      <c r="F44" s="67" t="s">
        <v>117</v>
      </c>
      <c r="G44" s="66">
        <f t="shared" si="30"/>
        <v>20000000</v>
      </c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>
        <v>20000000</v>
      </c>
      <c r="W44" s="66"/>
      <c r="X44" s="66"/>
      <c r="Y44" s="66"/>
      <c r="Z44" s="74"/>
      <c r="AA44" s="74"/>
      <c r="AC44" s="22">
        <f t="shared" si="1"/>
        <v>1</v>
      </c>
      <c r="AD44" s="66">
        <f t="shared" si="31"/>
        <v>20000000</v>
      </c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>
        <f>+'[4]ENERO 2016'!$Y$406</f>
        <v>20000000</v>
      </c>
      <c r="AT44" s="66"/>
      <c r="AU44" s="66"/>
      <c r="AV44" s="66"/>
      <c r="AW44" s="66"/>
      <c r="AX44" s="66"/>
      <c r="AY44" s="22">
        <f t="shared" si="3"/>
        <v>0</v>
      </c>
      <c r="AZ44" s="66">
        <f t="shared" si="32"/>
        <v>0</v>
      </c>
      <c r="BA44" s="66">
        <f t="shared" si="33"/>
        <v>0</v>
      </c>
      <c r="BB44" s="66">
        <f t="shared" si="34"/>
        <v>0</v>
      </c>
      <c r="BC44" s="66">
        <f t="shared" si="34"/>
        <v>0</v>
      </c>
      <c r="BD44" s="66">
        <f t="shared" si="34"/>
        <v>0</v>
      </c>
      <c r="BE44" s="66">
        <f t="shared" si="46"/>
        <v>0</v>
      </c>
      <c r="BF44" s="66">
        <f t="shared" si="46"/>
        <v>0</v>
      </c>
      <c r="BG44" s="66">
        <f t="shared" si="46"/>
        <v>0</v>
      </c>
      <c r="BH44" s="66">
        <f t="shared" si="46"/>
        <v>0</v>
      </c>
      <c r="BI44" s="66">
        <f t="shared" si="46"/>
        <v>0</v>
      </c>
      <c r="BJ44" s="66">
        <f t="shared" ref="BJ44:BJ57" si="53">+Q44-AO44</f>
        <v>0</v>
      </c>
      <c r="BK44" s="66">
        <f t="shared" si="46"/>
        <v>0</v>
      </c>
      <c r="BL44" s="66">
        <f t="shared" si="46"/>
        <v>0</v>
      </c>
      <c r="BM44" s="66">
        <f t="shared" si="46"/>
        <v>0</v>
      </c>
      <c r="BN44" s="66">
        <f>+U44-AR44</f>
        <v>0</v>
      </c>
      <c r="BO44" s="66">
        <f t="shared" si="46"/>
        <v>0</v>
      </c>
      <c r="BP44" s="66">
        <f t="shared" si="46"/>
        <v>0</v>
      </c>
      <c r="BQ44" s="66"/>
      <c r="BR44" s="66">
        <f>+Y44-AV44</f>
        <v>0</v>
      </c>
      <c r="BS44" s="66">
        <f t="shared" si="47"/>
        <v>0</v>
      </c>
      <c r="BT44" s="66">
        <f t="shared" si="48"/>
        <v>0</v>
      </c>
      <c r="BU44" s="22">
        <f t="shared" si="10"/>
        <v>0.90854349999999995</v>
      </c>
      <c r="BV44" s="66">
        <f t="shared" si="37"/>
        <v>18170870</v>
      </c>
      <c r="BW44" s="66"/>
      <c r="BX44" s="66"/>
      <c r="BY44" s="66"/>
      <c r="BZ44" s="66"/>
      <c r="CA44" s="66"/>
      <c r="CB44" s="66"/>
      <c r="CC44" s="66"/>
      <c r="CD44" s="66"/>
      <c r="CE44" s="66"/>
      <c r="CF44" s="66"/>
      <c r="CG44" s="66"/>
      <c r="CH44" s="66"/>
      <c r="CI44" s="66"/>
      <c r="CJ44" s="66"/>
      <c r="CK44" s="66">
        <f>+'[1]MAYO 2016'!$H$1107</f>
        <v>18170870</v>
      </c>
      <c r="CL44" s="66"/>
      <c r="CM44" s="66"/>
      <c r="CN44" s="66"/>
      <c r="CO44" s="66"/>
      <c r="CP44" s="66"/>
      <c r="CQ44" s="22">
        <f t="shared" si="12"/>
        <v>9.1456500000000052E-2</v>
      </c>
      <c r="CR44" s="66">
        <f t="shared" si="38"/>
        <v>1829130</v>
      </c>
      <c r="CS44" s="66">
        <f t="shared" si="39"/>
        <v>0</v>
      </c>
      <c r="CT44" s="66">
        <f t="shared" si="39"/>
        <v>0</v>
      </c>
      <c r="CU44" s="66">
        <f t="shared" si="39"/>
        <v>0</v>
      </c>
      <c r="CV44" s="66">
        <f t="shared" si="39"/>
        <v>0</v>
      </c>
      <c r="CW44" s="66">
        <f t="shared" si="39"/>
        <v>0</v>
      </c>
      <c r="CX44" s="66">
        <f t="shared" si="39"/>
        <v>0</v>
      </c>
      <c r="CY44" s="66">
        <f t="shared" si="39"/>
        <v>0</v>
      </c>
      <c r="CZ44" s="66">
        <f t="shared" si="49"/>
        <v>0</v>
      </c>
      <c r="DA44" s="66">
        <f t="shared" si="49"/>
        <v>0</v>
      </c>
      <c r="DB44" s="66">
        <f t="shared" si="49"/>
        <v>0</v>
      </c>
      <c r="DC44" s="66">
        <f t="shared" si="41"/>
        <v>0</v>
      </c>
      <c r="DD44" s="66">
        <f t="shared" si="41"/>
        <v>0</v>
      </c>
      <c r="DE44" s="66">
        <f t="shared" si="41"/>
        <v>0</v>
      </c>
      <c r="DF44" s="66">
        <f t="shared" si="50"/>
        <v>0</v>
      </c>
      <c r="DG44" s="66">
        <f t="shared" si="50"/>
        <v>1829130</v>
      </c>
      <c r="DH44" s="66">
        <f t="shared" si="50"/>
        <v>0</v>
      </c>
      <c r="DI44" s="66"/>
      <c r="DJ44" s="66">
        <f t="shared" si="51"/>
        <v>0</v>
      </c>
      <c r="DK44" s="66">
        <f t="shared" si="44"/>
        <v>0</v>
      </c>
      <c r="DL44" s="66">
        <f t="shared" si="52"/>
        <v>0</v>
      </c>
      <c r="DN44" s="198"/>
      <c r="DO44" s="198"/>
      <c r="DP44" s="198"/>
      <c r="DQ44" s="198"/>
      <c r="DR44" s="198"/>
    </row>
    <row r="45" spans="1:122" ht="33.75" hidden="1" customHeight="1" x14ac:dyDescent="0.25">
      <c r="A45" s="221"/>
      <c r="B45" s="216"/>
      <c r="C45" s="103" t="s">
        <v>224</v>
      </c>
      <c r="D45" s="69" t="s">
        <v>223</v>
      </c>
      <c r="E45" s="82">
        <v>410</v>
      </c>
      <c r="F45" s="67" t="s">
        <v>117</v>
      </c>
      <c r="G45" s="66">
        <f t="shared" si="30"/>
        <v>10000000</v>
      </c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>
        <v>10000000</v>
      </c>
      <c r="W45" s="66"/>
      <c r="X45" s="66"/>
      <c r="Y45" s="66"/>
      <c r="Z45" s="74"/>
      <c r="AA45" s="74"/>
      <c r="AC45" s="22">
        <f t="shared" si="1"/>
        <v>0.92333399999999999</v>
      </c>
      <c r="AD45" s="66">
        <f t="shared" si="31"/>
        <v>9233340</v>
      </c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>
        <f>+'[1]MAYO 2016'!$G$1115</f>
        <v>9233340</v>
      </c>
      <c r="AT45" s="66"/>
      <c r="AU45" s="66"/>
      <c r="AV45" s="66"/>
      <c r="AW45" s="66"/>
      <c r="AX45" s="66"/>
      <c r="AY45" s="22">
        <f t="shared" si="3"/>
        <v>7.6666000000000012E-2</v>
      </c>
      <c r="AZ45" s="66">
        <f t="shared" si="32"/>
        <v>766660</v>
      </c>
      <c r="BA45" s="66">
        <f t="shared" si="33"/>
        <v>0</v>
      </c>
      <c r="BB45" s="66">
        <f t="shared" si="34"/>
        <v>0</v>
      </c>
      <c r="BC45" s="66">
        <f t="shared" si="34"/>
        <v>0</v>
      </c>
      <c r="BD45" s="66">
        <f t="shared" si="34"/>
        <v>0</v>
      </c>
      <c r="BE45" s="66">
        <f t="shared" si="46"/>
        <v>0</v>
      </c>
      <c r="BF45" s="66">
        <f t="shared" si="46"/>
        <v>0</v>
      </c>
      <c r="BG45" s="66">
        <f t="shared" si="46"/>
        <v>0</v>
      </c>
      <c r="BH45" s="66">
        <f t="shared" si="46"/>
        <v>0</v>
      </c>
      <c r="BI45" s="66">
        <f t="shared" si="46"/>
        <v>0</v>
      </c>
      <c r="BJ45" s="66">
        <f t="shared" si="53"/>
        <v>0</v>
      </c>
      <c r="BK45" s="66">
        <f t="shared" si="46"/>
        <v>0</v>
      </c>
      <c r="BL45" s="66">
        <f t="shared" si="46"/>
        <v>0</v>
      </c>
      <c r="BM45" s="66">
        <f t="shared" si="46"/>
        <v>0</v>
      </c>
      <c r="BN45" s="66">
        <f>+U45-AR45</f>
        <v>0</v>
      </c>
      <c r="BO45" s="66">
        <f t="shared" si="46"/>
        <v>766660</v>
      </c>
      <c r="BP45" s="66">
        <f t="shared" si="46"/>
        <v>0</v>
      </c>
      <c r="BQ45" s="66"/>
      <c r="BR45" s="66"/>
      <c r="BS45" s="66">
        <f t="shared" si="47"/>
        <v>0</v>
      </c>
      <c r="BT45" s="66">
        <f t="shared" si="48"/>
        <v>0</v>
      </c>
      <c r="BU45" s="22">
        <f t="shared" si="10"/>
        <v>0.92333399999999999</v>
      </c>
      <c r="BV45" s="66">
        <f t="shared" si="37"/>
        <v>9233340</v>
      </c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>
        <f>+'[1]MAYO 2016'!$H$1115</f>
        <v>9233340</v>
      </c>
      <c r="CL45" s="66"/>
      <c r="CM45" s="66"/>
      <c r="CN45" s="66"/>
      <c r="CO45" s="66"/>
      <c r="CP45" s="66"/>
      <c r="CQ45" s="22">
        <f t="shared" si="12"/>
        <v>7.6666000000000012E-2</v>
      </c>
      <c r="CR45" s="66">
        <f t="shared" si="38"/>
        <v>766660</v>
      </c>
      <c r="CS45" s="66">
        <f t="shared" si="39"/>
        <v>0</v>
      </c>
      <c r="CT45" s="66">
        <f t="shared" si="39"/>
        <v>0</v>
      </c>
      <c r="CU45" s="66">
        <f t="shared" si="39"/>
        <v>0</v>
      </c>
      <c r="CV45" s="66">
        <f t="shared" si="39"/>
        <v>0</v>
      </c>
      <c r="CW45" s="66">
        <f t="shared" si="39"/>
        <v>0</v>
      </c>
      <c r="CX45" s="66">
        <f t="shared" si="39"/>
        <v>0</v>
      </c>
      <c r="CY45" s="66">
        <f t="shared" si="39"/>
        <v>0</v>
      </c>
      <c r="CZ45" s="66">
        <f t="shared" si="49"/>
        <v>0</v>
      </c>
      <c r="DA45" s="66">
        <f t="shared" si="49"/>
        <v>0</v>
      </c>
      <c r="DB45" s="66">
        <f t="shared" si="49"/>
        <v>0</v>
      </c>
      <c r="DC45" s="66">
        <f t="shared" si="41"/>
        <v>0</v>
      </c>
      <c r="DD45" s="66">
        <f t="shared" si="41"/>
        <v>0</v>
      </c>
      <c r="DE45" s="66">
        <f t="shared" si="41"/>
        <v>0</v>
      </c>
      <c r="DF45" s="66">
        <f t="shared" si="50"/>
        <v>0</v>
      </c>
      <c r="DG45" s="66">
        <f t="shared" si="50"/>
        <v>766660</v>
      </c>
      <c r="DH45" s="66">
        <f t="shared" si="50"/>
        <v>0</v>
      </c>
      <c r="DI45" s="66"/>
      <c r="DJ45" s="66">
        <f t="shared" si="51"/>
        <v>0</v>
      </c>
      <c r="DK45" s="66">
        <f t="shared" si="44"/>
        <v>0</v>
      </c>
      <c r="DL45" s="66">
        <f t="shared" si="52"/>
        <v>0</v>
      </c>
      <c r="DN45" s="198"/>
      <c r="DO45" s="198"/>
      <c r="DP45" s="198"/>
      <c r="DQ45" s="198"/>
      <c r="DR45" s="198"/>
    </row>
    <row r="46" spans="1:122" ht="21.75" hidden="1" customHeight="1" x14ac:dyDescent="0.25">
      <c r="A46" s="221"/>
      <c r="B46" s="216"/>
      <c r="C46" s="103" t="s">
        <v>222</v>
      </c>
      <c r="D46" s="69" t="s">
        <v>221</v>
      </c>
      <c r="E46" s="82">
        <v>410</v>
      </c>
      <c r="F46" s="67" t="s">
        <v>117</v>
      </c>
      <c r="G46" s="66">
        <f t="shared" si="30"/>
        <v>20000000</v>
      </c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>
        <v>20000000</v>
      </c>
      <c r="W46" s="66"/>
      <c r="X46" s="66"/>
      <c r="Y46" s="66"/>
      <c r="Z46" s="74"/>
      <c r="AA46" s="74"/>
      <c r="AC46" s="22">
        <f t="shared" si="1"/>
        <v>0</v>
      </c>
      <c r="AD46" s="66">
        <f t="shared" si="31"/>
        <v>0</v>
      </c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22">
        <f t="shared" si="3"/>
        <v>1</v>
      </c>
      <c r="AZ46" s="66">
        <f t="shared" si="32"/>
        <v>20000000</v>
      </c>
      <c r="BA46" s="66">
        <f t="shared" si="33"/>
        <v>0</v>
      </c>
      <c r="BB46" s="66">
        <f t="shared" si="34"/>
        <v>0</v>
      </c>
      <c r="BC46" s="66">
        <f t="shared" si="34"/>
        <v>0</v>
      </c>
      <c r="BD46" s="66">
        <f t="shared" si="34"/>
        <v>0</v>
      </c>
      <c r="BE46" s="66">
        <f t="shared" si="46"/>
        <v>0</v>
      </c>
      <c r="BF46" s="66">
        <f t="shared" si="46"/>
        <v>0</v>
      </c>
      <c r="BG46" s="66">
        <f t="shared" si="46"/>
        <v>0</v>
      </c>
      <c r="BH46" s="66">
        <f t="shared" si="46"/>
        <v>0</v>
      </c>
      <c r="BI46" s="66">
        <f t="shared" si="46"/>
        <v>0</v>
      </c>
      <c r="BJ46" s="66">
        <f t="shared" si="53"/>
        <v>0</v>
      </c>
      <c r="BK46" s="66">
        <f t="shared" si="46"/>
        <v>0</v>
      </c>
      <c r="BL46" s="66">
        <f t="shared" si="46"/>
        <v>0</v>
      </c>
      <c r="BM46" s="66">
        <f t="shared" si="46"/>
        <v>0</v>
      </c>
      <c r="BN46" s="66"/>
      <c r="BO46" s="66">
        <f t="shared" si="46"/>
        <v>20000000</v>
      </c>
      <c r="BP46" s="66">
        <f t="shared" si="46"/>
        <v>0</v>
      </c>
      <c r="BQ46" s="66"/>
      <c r="BR46" s="66"/>
      <c r="BS46" s="66">
        <f t="shared" si="47"/>
        <v>0</v>
      </c>
      <c r="BT46" s="66">
        <f t="shared" si="48"/>
        <v>0</v>
      </c>
      <c r="BU46" s="22">
        <f t="shared" si="10"/>
        <v>0</v>
      </c>
      <c r="BV46" s="66">
        <f t="shared" si="37"/>
        <v>0</v>
      </c>
      <c r="BW46" s="66"/>
      <c r="BX46" s="66"/>
      <c r="BY46" s="66"/>
      <c r="BZ46" s="66"/>
      <c r="CA46" s="66"/>
      <c r="CB46" s="66"/>
      <c r="CC46" s="66"/>
      <c r="CD46" s="66"/>
      <c r="CE46" s="66"/>
      <c r="CF46" s="66"/>
      <c r="CG46" s="66"/>
      <c r="CH46" s="66"/>
      <c r="CI46" s="66"/>
      <c r="CJ46" s="66"/>
      <c r="CK46" s="66"/>
      <c r="CL46" s="66"/>
      <c r="CM46" s="66"/>
      <c r="CN46" s="66"/>
      <c r="CO46" s="66"/>
      <c r="CP46" s="66"/>
      <c r="CQ46" s="22">
        <f t="shared" si="12"/>
        <v>1</v>
      </c>
      <c r="CR46" s="66">
        <f t="shared" si="38"/>
        <v>20000000</v>
      </c>
      <c r="CS46" s="66">
        <f t="shared" si="39"/>
        <v>0</v>
      </c>
      <c r="CT46" s="66">
        <f t="shared" si="39"/>
        <v>0</v>
      </c>
      <c r="CU46" s="66">
        <f t="shared" si="39"/>
        <v>0</v>
      </c>
      <c r="CV46" s="66">
        <f t="shared" si="39"/>
        <v>0</v>
      </c>
      <c r="CW46" s="66">
        <f t="shared" si="39"/>
        <v>0</v>
      </c>
      <c r="CX46" s="66">
        <f t="shared" si="39"/>
        <v>0</v>
      </c>
      <c r="CY46" s="66">
        <f t="shared" si="39"/>
        <v>0</v>
      </c>
      <c r="CZ46" s="66">
        <f t="shared" si="49"/>
        <v>0</v>
      </c>
      <c r="DA46" s="66">
        <f t="shared" si="49"/>
        <v>0</v>
      </c>
      <c r="DB46" s="66">
        <f t="shared" si="49"/>
        <v>0</v>
      </c>
      <c r="DC46" s="66">
        <f t="shared" si="49"/>
        <v>0</v>
      </c>
      <c r="DD46" s="66">
        <f t="shared" si="49"/>
        <v>0</v>
      </c>
      <c r="DE46" s="66">
        <f t="shared" si="49"/>
        <v>0</v>
      </c>
      <c r="DF46" s="66">
        <f t="shared" si="50"/>
        <v>0</v>
      </c>
      <c r="DG46" s="66">
        <f t="shared" si="50"/>
        <v>20000000</v>
      </c>
      <c r="DH46" s="66">
        <f t="shared" si="50"/>
        <v>0</v>
      </c>
      <c r="DI46" s="66"/>
      <c r="DJ46" s="66">
        <f t="shared" si="51"/>
        <v>0</v>
      </c>
      <c r="DK46" s="66">
        <f t="shared" ref="DK46:DK57" si="54">Z46-CO46</f>
        <v>0</v>
      </c>
      <c r="DL46" s="66">
        <f t="shared" si="52"/>
        <v>0</v>
      </c>
      <c r="DN46" s="198"/>
      <c r="DO46" s="198"/>
      <c r="DP46" s="198"/>
      <c r="DQ46" s="198"/>
      <c r="DR46" s="198"/>
    </row>
    <row r="47" spans="1:122" ht="33" hidden="1" customHeight="1" x14ac:dyDescent="0.25">
      <c r="A47" s="221"/>
      <c r="B47" s="217"/>
      <c r="C47" s="103" t="s">
        <v>220</v>
      </c>
      <c r="D47" s="69" t="s">
        <v>219</v>
      </c>
      <c r="E47" s="82">
        <v>410</v>
      </c>
      <c r="F47" s="67" t="s">
        <v>117</v>
      </c>
      <c r="G47" s="66">
        <f t="shared" si="30"/>
        <v>10000000</v>
      </c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>
        <v>10000000</v>
      </c>
      <c r="W47" s="66"/>
      <c r="X47" s="66"/>
      <c r="Y47" s="66"/>
      <c r="Z47" s="74"/>
      <c r="AA47" s="74"/>
      <c r="AC47" s="22">
        <f t="shared" si="1"/>
        <v>0.31795000000000001</v>
      </c>
      <c r="AD47" s="66">
        <f t="shared" si="31"/>
        <v>3179500</v>
      </c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>
        <f>+'[3]ABRIL 2016'!$Y$961</f>
        <v>3179500</v>
      </c>
      <c r="AT47" s="66"/>
      <c r="AU47" s="66"/>
      <c r="AV47" s="66"/>
      <c r="AW47" s="66"/>
      <c r="AX47" s="66"/>
      <c r="AY47" s="22">
        <f t="shared" si="3"/>
        <v>0.68205000000000005</v>
      </c>
      <c r="AZ47" s="66">
        <f t="shared" si="32"/>
        <v>6820500</v>
      </c>
      <c r="BA47" s="66">
        <f t="shared" si="33"/>
        <v>0</v>
      </c>
      <c r="BB47" s="66">
        <f t="shared" si="34"/>
        <v>0</v>
      </c>
      <c r="BC47" s="66">
        <f t="shared" si="34"/>
        <v>0</v>
      </c>
      <c r="BD47" s="66">
        <f t="shared" si="34"/>
        <v>0</v>
      </c>
      <c r="BE47" s="66">
        <f t="shared" si="46"/>
        <v>0</v>
      </c>
      <c r="BF47" s="66">
        <f t="shared" si="46"/>
        <v>0</v>
      </c>
      <c r="BG47" s="66">
        <f t="shared" si="46"/>
        <v>0</v>
      </c>
      <c r="BH47" s="66">
        <f t="shared" si="46"/>
        <v>0</v>
      </c>
      <c r="BI47" s="66">
        <f t="shared" si="46"/>
        <v>0</v>
      </c>
      <c r="BJ47" s="66">
        <f t="shared" si="53"/>
        <v>0</v>
      </c>
      <c r="BK47" s="66">
        <f t="shared" si="46"/>
        <v>0</v>
      </c>
      <c r="BL47" s="66">
        <f t="shared" si="46"/>
        <v>0</v>
      </c>
      <c r="BM47" s="66">
        <f t="shared" si="46"/>
        <v>0</v>
      </c>
      <c r="BN47" s="66"/>
      <c r="BO47" s="66">
        <f t="shared" si="46"/>
        <v>6820500</v>
      </c>
      <c r="BP47" s="66">
        <f t="shared" si="46"/>
        <v>0</v>
      </c>
      <c r="BQ47" s="66"/>
      <c r="BR47" s="66"/>
      <c r="BS47" s="66">
        <f t="shared" si="47"/>
        <v>0</v>
      </c>
      <c r="BT47" s="66">
        <f t="shared" si="48"/>
        <v>0</v>
      </c>
      <c r="BU47" s="22">
        <f t="shared" si="10"/>
        <v>0.31795000000000001</v>
      </c>
      <c r="BV47" s="66">
        <f t="shared" si="37"/>
        <v>3179500</v>
      </c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>
        <f>+'[3]ABRIL 2016'!$H$959</f>
        <v>3179500</v>
      </c>
      <c r="CL47" s="66"/>
      <c r="CM47" s="66"/>
      <c r="CN47" s="66"/>
      <c r="CO47" s="66"/>
      <c r="CP47" s="66"/>
      <c r="CQ47" s="22">
        <f t="shared" si="12"/>
        <v>0.68205000000000005</v>
      </c>
      <c r="CR47" s="66">
        <f t="shared" si="38"/>
        <v>6820500</v>
      </c>
      <c r="CS47" s="66">
        <f t="shared" si="39"/>
        <v>0</v>
      </c>
      <c r="CT47" s="66">
        <f t="shared" si="39"/>
        <v>0</v>
      </c>
      <c r="CU47" s="66">
        <f t="shared" si="39"/>
        <v>0</v>
      </c>
      <c r="CV47" s="66">
        <f t="shared" si="39"/>
        <v>0</v>
      </c>
      <c r="CW47" s="66">
        <f t="shared" si="39"/>
        <v>0</v>
      </c>
      <c r="CX47" s="66">
        <f t="shared" si="39"/>
        <v>0</v>
      </c>
      <c r="CY47" s="66">
        <f t="shared" si="39"/>
        <v>0</v>
      </c>
      <c r="CZ47" s="66">
        <f t="shared" si="49"/>
        <v>0</v>
      </c>
      <c r="DA47" s="66">
        <f t="shared" si="49"/>
        <v>0</v>
      </c>
      <c r="DB47" s="66">
        <f t="shared" si="49"/>
        <v>0</v>
      </c>
      <c r="DC47" s="66">
        <f t="shared" si="49"/>
        <v>0</v>
      </c>
      <c r="DD47" s="66">
        <f t="shared" si="49"/>
        <v>0</v>
      </c>
      <c r="DE47" s="66">
        <f t="shared" si="49"/>
        <v>0</v>
      </c>
      <c r="DF47" s="66">
        <f t="shared" si="50"/>
        <v>0</v>
      </c>
      <c r="DG47" s="66">
        <f t="shared" si="50"/>
        <v>6820500</v>
      </c>
      <c r="DH47" s="66">
        <f t="shared" si="50"/>
        <v>0</v>
      </c>
      <c r="DI47" s="66"/>
      <c r="DJ47" s="66">
        <f t="shared" si="51"/>
        <v>0</v>
      </c>
      <c r="DK47" s="66">
        <f t="shared" si="54"/>
        <v>0</v>
      </c>
      <c r="DL47" s="66">
        <f t="shared" si="52"/>
        <v>0</v>
      </c>
      <c r="DN47" s="198"/>
      <c r="DO47" s="198"/>
      <c r="DP47" s="198"/>
      <c r="DQ47" s="198"/>
      <c r="DR47" s="198"/>
    </row>
    <row r="48" spans="1:122" ht="24" hidden="1" customHeight="1" x14ac:dyDescent="0.25">
      <c r="A48" s="221" t="s">
        <v>218</v>
      </c>
      <c r="B48" s="215" t="s">
        <v>217</v>
      </c>
      <c r="C48" s="103" t="s">
        <v>216</v>
      </c>
      <c r="D48" s="69" t="s">
        <v>215</v>
      </c>
      <c r="E48" s="82">
        <v>410</v>
      </c>
      <c r="F48" s="67" t="s">
        <v>117</v>
      </c>
      <c r="G48" s="66">
        <f t="shared" si="30"/>
        <v>374741836</v>
      </c>
      <c r="H48" s="66"/>
      <c r="I48" s="66"/>
      <c r="J48" s="66">
        <v>270000000</v>
      </c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74">
        <v>104741836</v>
      </c>
      <c r="AA48" s="74"/>
      <c r="AC48" s="22">
        <f t="shared" si="1"/>
        <v>0.75724210840446438</v>
      </c>
      <c r="AD48" s="66">
        <f t="shared" si="31"/>
        <v>283770298</v>
      </c>
      <c r="AE48" s="66"/>
      <c r="AF48" s="66"/>
      <c r="AG48" s="66">
        <f>+'[4]ENERO 2016'!$M$432</f>
        <v>270000000</v>
      </c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>
        <f>+'[1]MAYO 2016'!$AF$1137</f>
        <v>13770298</v>
      </c>
      <c r="AX48" s="66"/>
      <c r="AY48" s="22">
        <f t="shared" si="3"/>
        <v>0.24275789159553562</v>
      </c>
      <c r="AZ48" s="66">
        <f t="shared" si="32"/>
        <v>90971538</v>
      </c>
      <c r="BA48" s="66">
        <f t="shared" si="33"/>
        <v>0</v>
      </c>
      <c r="BB48" s="66">
        <f t="shared" si="34"/>
        <v>0</v>
      </c>
      <c r="BC48" s="66">
        <f t="shared" si="34"/>
        <v>0</v>
      </c>
      <c r="BD48" s="66">
        <f t="shared" si="34"/>
        <v>0</v>
      </c>
      <c r="BE48" s="66">
        <f t="shared" si="46"/>
        <v>0</v>
      </c>
      <c r="BF48" s="66">
        <f t="shared" si="46"/>
        <v>0</v>
      </c>
      <c r="BG48" s="66">
        <f t="shared" si="46"/>
        <v>0</v>
      </c>
      <c r="BH48" s="66">
        <f t="shared" si="46"/>
        <v>0</v>
      </c>
      <c r="BI48" s="66">
        <f t="shared" si="46"/>
        <v>0</v>
      </c>
      <c r="BJ48" s="66">
        <f t="shared" si="53"/>
        <v>0</v>
      </c>
      <c r="BK48" s="66">
        <f t="shared" si="46"/>
        <v>0</v>
      </c>
      <c r="BL48" s="66">
        <f t="shared" si="46"/>
        <v>0</v>
      </c>
      <c r="BM48" s="66">
        <f t="shared" si="46"/>
        <v>0</v>
      </c>
      <c r="BN48" s="66">
        <f>+U48-AR48</f>
        <v>0</v>
      </c>
      <c r="BO48" s="66">
        <f t="shared" si="46"/>
        <v>0</v>
      </c>
      <c r="BP48" s="66">
        <f t="shared" si="46"/>
        <v>0</v>
      </c>
      <c r="BQ48" s="66"/>
      <c r="BR48" s="66"/>
      <c r="BS48" s="66">
        <f t="shared" si="47"/>
        <v>90971538</v>
      </c>
      <c r="BT48" s="66">
        <f t="shared" si="48"/>
        <v>0</v>
      </c>
      <c r="BU48" s="22">
        <f t="shared" si="10"/>
        <v>0.75724210840446438</v>
      </c>
      <c r="BV48" s="66">
        <f t="shared" si="37"/>
        <v>283770298</v>
      </c>
      <c r="BW48" s="66"/>
      <c r="BX48" s="66"/>
      <c r="BY48" s="66">
        <f>+'[4]ENERO 2016'!$H$430</f>
        <v>270000000</v>
      </c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>
        <f>+'[3]ABRIL 2016'!$H$975+'[1]MAYO 2016'!$AF$1142</f>
        <v>13770298</v>
      </c>
      <c r="CP48" s="66"/>
      <c r="CQ48" s="22">
        <f t="shared" si="12"/>
        <v>0.24275789159553562</v>
      </c>
      <c r="CR48" s="66">
        <f t="shared" si="38"/>
        <v>90971538</v>
      </c>
      <c r="CS48" s="66">
        <f t="shared" si="39"/>
        <v>0</v>
      </c>
      <c r="CT48" s="66">
        <f t="shared" si="39"/>
        <v>0</v>
      </c>
      <c r="CU48" s="66">
        <f t="shared" si="39"/>
        <v>0</v>
      </c>
      <c r="CV48" s="66">
        <f t="shared" si="39"/>
        <v>0</v>
      </c>
      <c r="CW48" s="66">
        <f t="shared" si="39"/>
        <v>0</v>
      </c>
      <c r="CX48" s="66">
        <f t="shared" si="39"/>
        <v>0</v>
      </c>
      <c r="CY48" s="66">
        <f t="shared" si="39"/>
        <v>0</v>
      </c>
      <c r="CZ48" s="66">
        <f t="shared" si="49"/>
        <v>0</v>
      </c>
      <c r="DA48" s="66">
        <f t="shared" si="49"/>
        <v>0</v>
      </c>
      <c r="DB48" s="66">
        <f t="shared" si="49"/>
        <v>0</v>
      </c>
      <c r="DC48" s="66">
        <f t="shared" ref="DC48:DE57" si="55">R48-CG48</f>
        <v>0</v>
      </c>
      <c r="DD48" s="66">
        <f t="shared" si="55"/>
        <v>0</v>
      </c>
      <c r="DE48" s="66">
        <f t="shared" si="55"/>
        <v>0</v>
      </c>
      <c r="DF48" s="66">
        <f t="shared" si="50"/>
        <v>0</v>
      </c>
      <c r="DG48" s="66">
        <f t="shared" si="50"/>
        <v>0</v>
      </c>
      <c r="DH48" s="66">
        <f t="shared" si="50"/>
        <v>0</v>
      </c>
      <c r="DI48" s="66"/>
      <c r="DJ48" s="66">
        <f t="shared" si="51"/>
        <v>0</v>
      </c>
      <c r="DK48" s="66">
        <f t="shared" si="54"/>
        <v>90971538</v>
      </c>
      <c r="DL48" s="66">
        <f t="shared" si="52"/>
        <v>0</v>
      </c>
      <c r="DN48" s="198"/>
      <c r="DO48" s="198"/>
      <c r="DP48" s="198"/>
      <c r="DQ48" s="198"/>
      <c r="DR48" s="198"/>
    </row>
    <row r="49" spans="1:122" s="72" customFormat="1" ht="23.25" hidden="1" customHeight="1" x14ac:dyDescent="0.25">
      <c r="A49" s="221"/>
      <c r="B49" s="217"/>
      <c r="C49" s="76" t="s">
        <v>214</v>
      </c>
      <c r="D49" s="69" t="s">
        <v>213</v>
      </c>
      <c r="E49" s="82">
        <v>410</v>
      </c>
      <c r="F49" s="67" t="s">
        <v>117</v>
      </c>
      <c r="G49" s="66">
        <f t="shared" si="30"/>
        <v>30000000</v>
      </c>
      <c r="H49" s="100"/>
      <c r="I49" s="100"/>
      <c r="J49" s="74">
        <v>30000000</v>
      </c>
      <c r="K49" s="74"/>
      <c r="L49" s="100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C49" s="73">
        <f t="shared" si="1"/>
        <v>0.41760000000000003</v>
      </c>
      <c r="AD49" s="66">
        <f t="shared" si="31"/>
        <v>12528000</v>
      </c>
      <c r="AE49" s="74"/>
      <c r="AF49" s="74"/>
      <c r="AG49" s="74">
        <f>+'[3]ABRIL 2016'!$M$979</f>
        <v>12528000</v>
      </c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3">
        <f t="shared" si="3"/>
        <v>0.58240000000000003</v>
      </c>
      <c r="AZ49" s="66">
        <f t="shared" si="32"/>
        <v>17472000</v>
      </c>
      <c r="BA49" s="66">
        <f t="shared" si="33"/>
        <v>0</v>
      </c>
      <c r="BB49" s="66">
        <f t="shared" si="34"/>
        <v>0</v>
      </c>
      <c r="BC49" s="66">
        <f t="shared" si="34"/>
        <v>17472000</v>
      </c>
      <c r="BD49" s="66">
        <f t="shared" si="34"/>
        <v>0</v>
      </c>
      <c r="BE49" s="66">
        <f t="shared" si="46"/>
        <v>0</v>
      </c>
      <c r="BF49" s="66">
        <f t="shared" si="46"/>
        <v>0</v>
      </c>
      <c r="BG49" s="66">
        <f t="shared" si="46"/>
        <v>0</v>
      </c>
      <c r="BH49" s="66">
        <f t="shared" si="46"/>
        <v>0</v>
      </c>
      <c r="BI49" s="66">
        <f t="shared" si="46"/>
        <v>0</v>
      </c>
      <c r="BJ49" s="66">
        <f t="shared" si="53"/>
        <v>0</v>
      </c>
      <c r="BK49" s="66">
        <f t="shared" si="46"/>
        <v>0</v>
      </c>
      <c r="BL49" s="66">
        <f t="shared" si="46"/>
        <v>0</v>
      </c>
      <c r="BM49" s="66">
        <f t="shared" si="46"/>
        <v>0</v>
      </c>
      <c r="BN49" s="74"/>
      <c r="BO49" s="66">
        <f t="shared" si="46"/>
        <v>0</v>
      </c>
      <c r="BP49" s="66">
        <f t="shared" si="46"/>
        <v>0</v>
      </c>
      <c r="BQ49" s="66"/>
      <c r="BR49" s="74"/>
      <c r="BS49" s="66">
        <f t="shared" si="47"/>
        <v>0</v>
      </c>
      <c r="BT49" s="74">
        <f t="shared" si="48"/>
        <v>0</v>
      </c>
      <c r="BU49" s="73">
        <f t="shared" si="10"/>
        <v>0.41760000000000003</v>
      </c>
      <c r="BV49" s="66">
        <f t="shared" si="37"/>
        <v>12528000</v>
      </c>
      <c r="BW49" s="74"/>
      <c r="BX49" s="74"/>
      <c r="BY49" s="74">
        <f>+'[3]ABRIL 2016'!$M$979</f>
        <v>12528000</v>
      </c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3">
        <f t="shared" si="12"/>
        <v>0.58240000000000003</v>
      </c>
      <c r="CR49" s="66">
        <f t="shared" si="38"/>
        <v>17472000</v>
      </c>
      <c r="CS49" s="66">
        <f t="shared" si="39"/>
        <v>0</v>
      </c>
      <c r="CT49" s="66">
        <f t="shared" si="39"/>
        <v>0</v>
      </c>
      <c r="CU49" s="66">
        <f t="shared" si="39"/>
        <v>17472000</v>
      </c>
      <c r="CV49" s="66">
        <f t="shared" si="39"/>
        <v>0</v>
      </c>
      <c r="CW49" s="66">
        <f t="shared" si="39"/>
        <v>0</v>
      </c>
      <c r="CX49" s="66">
        <f t="shared" si="39"/>
        <v>0</v>
      </c>
      <c r="CY49" s="66">
        <f t="shared" si="39"/>
        <v>0</v>
      </c>
      <c r="CZ49" s="66">
        <f>O49-CD49</f>
        <v>0</v>
      </c>
      <c r="DA49" s="66">
        <f>P49-CE49</f>
        <v>0</v>
      </c>
      <c r="DB49" s="66">
        <f>Q49-CF49</f>
        <v>0</v>
      </c>
      <c r="DC49" s="66">
        <f t="shared" si="55"/>
        <v>0</v>
      </c>
      <c r="DD49" s="66">
        <f t="shared" si="55"/>
        <v>0</v>
      </c>
      <c r="DE49" s="66">
        <f t="shared" si="55"/>
        <v>0</v>
      </c>
      <c r="DF49" s="66">
        <f>U49-CJ49</f>
        <v>0</v>
      </c>
      <c r="DG49" s="66">
        <f>V49-CK49</f>
        <v>0</v>
      </c>
      <c r="DH49" s="66">
        <f>W49-CL49</f>
        <v>0</v>
      </c>
      <c r="DI49" s="66"/>
      <c r="DJ49" s="66">
        <f>Y49-CN49</f>
        <v>0</v>
      </c>
      <c r="DK49" s="66">
        <f t="shared" si="54"/>
        <v>0</v>
      </c>
      <c r="DL49" s="66">
        <f>AA49-CP49</f>
        <v>0</v>
      </c>
      <c r="DN49" s="203"/>
      <c r="DO49" s="203"/>
      <c r="DP49" s="203"/>
      <c r="DQ49" s="203"/>
      <c r="DR49" s="203"/>
    </row>
    <row r="50" spans="1:122" ht="33.75" hidden="1" customHeight="1" x14ac:dyDescent="0.25">
      <c r="A50" s="221"/>
      <c r="B50" s="215" t="s">
        <v>212</v>
      </c>
      <c r="C50" s="103" t="s">
        <v>211</v>
      </c>
      <c r="D50" s="69" t="s">
        <v>210</v>
      </c>
      <c r="E50" s="82">
        <v>410</v>
      </c>
      <c r="F50" s="67" t="s">
        <v>117</v>
      </c>
      <c r="G50" s="66">
        <f t="shared" si="30"/>
        <v>90000000</v>
      </c>
      <c r="H50" s="105"/>
      <c r="I50" s="105"/>
      <c r="J50" s="66">
        <f>21264791</f>
        <v>21264791</v>
      </c>
      <c r="K50" s="66"/>
      <c r="L50" s="105"/>
      <c r="M50" s="39"/>
      <c r="N50" s="39"/>
      <c r="O50" s="39"/>
      <c r="P50" s="66"/>
      <c r="Q50" s="66"/>
      <c r="R50" s="66"/>
      <c r="S50" s="66"/>
      <c r="T50" s="66"/>
      <c r="U50" s="66"/>
      <c r="V50" s="66">
        <f>90000000-21264791</f>
        <v>68735209</v>
      </c>
      <c r="W50" s="66"/>
      <c r="X50" s="66"/>
      <c r="Y50" s="66"/>
      <c r="Z50" s="66"/>
      <c r="AA50" s="66"/>
      <c r="AC50" s="22">
        <f t="shared" si="1"/>
        <v>0.55555555555555558</v>
      </c>
      <c r="AD50" s="66">
        <f t="shared" si="31"/>
        <v>50000000</v>
      </c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>
        <f>+'[4]ENERO 2016'!$Y$447</f>
        <v>50000000</v>
      </c>
      <c r="AT50" s="66"/>
      <c r="AU50" s="66"/>
      <c r="AV50" s="66"/>
      <c r="AW50" s="66"/>
      <c r="AX50" s="66"/>
      <c r="AY50" s="22">
        <f t="shared" si="3"/>
        <v>0.44444444444444442</v>
      </c>
      <c r="AZ50" s="66">
        <f t="shared" si="32"/>
        <v>40000000</v>
      </c>
      <c r="BA50" s="66">
        <f t="shared" si="33"/>
        <v>0</v>
      </c>
      <c r="BB50" s="66">
        <f t="shared" si="34"/>
        <v>0</v>
      </c>
      <c r="BC50" s="66">
        <f t="shared" si="34"/>
        <v>21264791</v>
      </c>
      <c r="BD50" s="66">
        <f t="shared" si="34"/>
        <v>0</v>
      </c>
      <c r="BE50" s="66">
        <f t="shared" si="46"/>
        <v>0</v>
      </c>
      <c r="BF50" s="66">
        <f t="shared" si="46"/>
        <v>0</v>
      </c>
      <c r="BG50" s="66">
        <f t="shared" si="46"/>
        <v>0</v>
      </c>
      <c r="BH50" s="66">
        <f t="shared" si="46"/>
        <v>0</v>
      </c>
      <c r="BI50" s="66">
        <f t="shared" si="46"/>
        <v>0</v>
      </c>
      <c r="BJ50" s="66">
        <f t="shared" si="53"/>
        <v>0</v>
      </c>
      <c r="BK50" s="66">
        <f t="shared" si="46"/>
        <v>0</v>
      </c>
      <c r="BL50" s="66">
        <f t="shared" si="46"/>
        <v>0</v>
      </c>
      <c r="BM50" s="66">
        <f t="shared" si="46"/>
        <v>0</v>
      </c>
      <c r="BN50" s="66">
        <f>+U50-AR50</f>
        <v>0</v>
      </c>
      <c r="BO50" s="66">
        <f t="shared" si="46"/>
        <v>18735209</v>
      </c>
      <c r="BP50" s="66">
        <f t="shared" si="46"/>
        <v>0</v>
      </c>
      <c r="BQ50" s="66"/>
      <c r="BR50" s="66"/>
      <c r="BS50" s="66">
        <f t="shared" si="47"/>
        <v>0</v>
      </c>
      <c r="BT50" s="66">
        <f t="shared" si="48"/>
        <v>0</v>
      </c>
      <c r="BU50" s="22">
        <f t="shared" si="10"/>
        <v>0.51545852222222222</v>
      </c>
      <c r="BV50" s="66">
        <f t="shared" si="37"/>
        <v>46391267</v>
      </c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>
        <f>+'[2]MARZO 2016 ULTIMO'!$H$777</f>
        <v>46391267</v>
      </c>
      <c r="CL50" s="66"/>
      <c r="CM50" s="66"/>
      <c r="CN50" s="66"/>
      <c r="CO50" s="66"/>
      <c r="CP50" s="66"/>
      <c r="CQ50" s="22">
        <f t="shared" si="12"/>
        <v>0.48454147777777778</v>
      </c>
      <c r="CR50" s="66">
        <f t="shared" si="38"/>
        <v>43608733</v>
      </c>
      <c r="CS50" s="66">
        <f t="shared" si="39"/>
        <v>0</v>
      </c>
      <c r="CT50" s="66">
        <f t="shared" si="39"/>
        <v>0</v>
      </c>
      <c r="CU50" s="66">
        <f t="shared" si="39"/>
        <v>21264791</v>
      </c>
      <c r="CV50" s="66">
        <f t="shared" si="39"/>
        <v>0</v>
      </c>
      <c r="CW50" s="66">
        <f t="shared" si="39"/>
        <v>0</v>
      </c>
      <c r="CX50" s="66">
        <f t="shared" si="39"/>
        <v>0</v>
      </c>
      <c r="CY50" s="66">
        <f t="shared" si="39"/>
        <v>0</v>
      </c>
      <c r="CZ50" s="66">
        <f>+O50-CD50</f>
        <v>0</v>
      </c>
      <c r="DA50" s="66">
        <f>+P50-CE50</f>
        <v>0</v>
      </c>
      <c r="DB50" s="66">
        <f>+Q50-CF50</f>
        <v>0</v>
      </c>
      <c r="DC50" s="66">
        <f t="shared" si="55"/>
        <v>0</v>
      </c>
      <c r="DD50" s="66">
        <f t="shared" si="55"/>
        <v>0</v>
      </c>
      <c r="DE50" s="66">
        <f t="shared" si="55"/>
        <v>0</v>
      </c>
      <c r="DF50" s="66">
        <f>+U50-CJ50</f>
        <v>0</v>
      </c>
      <c r="DG50" s="66">
        <f>+V50-CK50</f>
        <v>22343942</v>
      </c>
      <c r="DH50" s="66">
        <f>+W50-CL50</f>
        <v>0</v>
      </c>
      <c r="DI50" s="66"/>
      <c r="DJ50" s="66">
        <f>+Y50-CN50</f>
        <v>0</v>
      </c>
      <c r="DK50" s="66">
        <f t="shared" si="54"/>
        <v>0</v>
      </c>
      <c r="DL50" s="66">
        <f>+AA50-CP50</f>
        <v>0</v>
      </c>
      <c r="DM50" s="4"/>
      <c r="DN50" s="198"/>
      <c r="DO50" s="198"/>
      <c r="DP50" s="198"/>
      <c r="DQ50" s="198"/>
      <c r="DR50" s="198"/>
    </row>
    <row r="51" spans="1:122" ht="21.75" hidden="1" customHeight="1" x14ac:dyDescent="0.25">
      <c r="A51" s="221"/>
      <c r="B51" s="217"/>
      <c r="C51" s="103" t="s">
        <v>209</v>
      </c>
      <c r="D51" s="69" t="s">
        <v>208</v>
      </c>
      <c r="E51" s="82">
        <v>410</v>
      </c>
      <c r="F51" s="67" t="s">
        <v>41</v>
      </c>
      <c r="G51" s="66">
        <f t="shared" si="30"/>
        <v>3000000</v>
      </c>
      <c r="H51" s="105"/>
      <c r="I51" s="105"/>
      <c r="J51" s="66"/>
      <c r="K51" s="66"/>
      <c r="L51" s="105"/>
      <c r="M51" s="39"/>
      <c r="N51" s="39"/>
      <c r="O51" s="39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>
        <v>3000000</v>
      </c>
      <c r="AC51" s="22">
        <f t="shared" si="1"/>
        <v>0.18545033333333333</v>
      </c>
      <c r="AD51" s="66">
        <f t="shared" si="31"/>
        <v>556351</v>
      </c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>
        <f>+'[3]ABRIL 2016'!$G$995</f>
        <v>556351</v>
      </c>
      <c r="AY51" s="22">
        <f t="shared" si="3"/>
        <v>0.81454966666666673</v>
      </c>
      <c r="AZ51" s="66">
        <f t="shared" si="32"/>
        <v>2443649</v>
      </c>
      <c r="BA51" s="66">
        <f t="shared" si="33"/>
        <v>0</v>
      </c>
      <c r="BB51" s="66">
        <f t="shared" si="34"/>
        <v>0</v>
      </c>
      <c r="BC51" s="66">
        <f t="shared" si="34"/>
        <v>0</v>
      </c>
      <c r="BD51" s="66">
        <f t="shared" si="34"/>
        <v>0</v>
      </c>
      <c r="BE51" s="66">
        <f t="shared" si="46"/>
        <v>0</v>
      </c>
      <c r="BF51" s="66">
        <f t="shared" si="46"/>
        <v>0</v>
      </c>
      <c r="BG51" s="66">
        <f t="shared" si="46"/>
        <v>0</v>
      </c>
      <c r="BH51" s="66">
        <f t="shared" si="46"/>
        <v>0</v>
      </c>
      <c r="BI51" s="66">
        <f t="shared" si="46"/>
        <v>0</v>
      </c>
      <c r="BJ51" s="66">
        <f t="shared" si="53"/>
        <v>0</v>
      </c>
      <c r="BK51" s="66">
        <f t="shared" si="46"/>
        <v>0</v>
      </c>
      <c r="BL51" s="66">
        <f t="shared" si="46"/>
        <v>0</v>
      </c>
      <c r="BM51" s="66">
        <f t="shared" si="46"/>
        <v>0</v>
      </c>
      <c r="BN51" s="66"/>
      <c r="BO51" s="66">
        <f t="shared" si="46"/>
        <v>0</v>
      </c>
      <c r="BP51" s="66">
        <f t="shared" si="46"/>
        <v>0</v>
      </c>
      <c r="BQ51" s="66"/>
      <c r="BR51" s="66"/>
      <c r="BS51" s="66">
        <f t="shared" si="47"/>
        <v>0</v>
      </c>
      <c r="BT51" s="66">
        <f t="shared" si="48"/>
        <v>2443649</v>
      </c>
      <c r="BU51" s="22">
        <f t="shared" si="10"/>
        <v>0.18545033333333333</v>
      </c>
      <c r="BV51" s="66">
        <f t="shared" si="37"/>
        <v>556351</v>
      </c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>
        <f>+'[3]ABRIL 2016'!$H$995</f>
        <v>556351</v>
      </c>
      <c r="CQ51" s="22">
        <f t="shared" si="12"/>
        <v>0.81454966666666673</v>
      </c>
      <c r="CR51" s="66">
        <f t="shared" si="38"/>
        <v>2443649</v>
      </c>
      <c r="CS51" s="66">
        <f t="shared" si="39"/>
        <v>0</v>
      </c>
      <c r="CT51" s="66">
        <f t="shared" si="39"/>
        <v>0</v>
      </c>
      <c r="CU51" s="66">
        <f t="shared" si="39"/>
        <v>0</v>
      </c>
      <c r="CV51" s="66">
        <f t="shared" si="39"/>
        <v>0</v>
      </c>
      <c r="CW51" s="66">
        <f t="shared" si="39"/>
        <v>0</v>
      </c>
      <c r="CX51" s="66">
        <f t="shared" si="39"/>
        <v>0</v>
      </c>
      <c r="CY51" s="66">
        <f t="shared" si="39"/>
        <v>0</v>
      </c>
      <c r="CZ51" s="66">
        <f>O51-CD51</f>
        <v>0</v>
      </c>
      <c r="DA51" s="66">
        <f>P51-CE51</f>
        <v>0</v>
      </c>
      <c r="DB51" s="66">
        <f>Q51-CF51</f>
        <v>0</v>
      </c>
      <c r="DC51" s="66">
        <f t="shared" si="55"/>
        <v>0</v>
      </c>
      <c r="DD51" s="66">
        <f t="shared" si="55"/>
        <v>0</v>
      </c>
      <c r="DE51" s="66">
        <f t="shared" si="55"/>
        <v>0</v>
      </c>
      <c r="DF51" s="66">
        <f>U51-CJ51</f>
        <v>0</v>
      </c>
      <c r="DG51" s="66">
        <f>V51-CK51</f>
        <v>0</v>
      </c>
      <c r="DH51" s="66">
        <f>W51-CL51</f>
        <v>0</v>
      </c>
      <c r="DI51" s="66"/>
      <c r="DJ51" s="66">
        <f>Y51-CN51</f>
        <v>0</v>
      </c>
      <c r="DK51" s="66">
        <f t="shared" si="54"/>
        <v>0</v>
      </c>
      <c r="DL51" s="66">
        <f>AA51-CP51</f>
        <v>2443649</v>
      </c>
      <c r="DM51" s="4"/>
      <c r="DN51" s="198"/>
      <c r="DO51" s="198"/>
      <c r="DP51" s="198"/>
      <c r="DQ51" s="198"/>
      <c r="DR51" s="198"/>
    </row>
    <row r="52" spans="1:122" ht="47.25" hidden="1" customHeight="1" x14ac:dyDescent="0.25">
      <c r="A52" s="221"/>
      <c r="B52" s="215" t="s">
        <v>207</v>
      </c>
      <c r="C52" s="103" t="s">
        <v>206</v>
      </c>
      <c r="D52" s="69" t="s">
        <v>205</v>
      </c>
      <c r="E52" s="82">
        <v>410</v>
      </c>
      <c r="F52" s="67" t="s">
        <v>204</v>
      </c>
      <c r="G52" s="66">
        <f t="shared" si="30"/>
        <v>41000000</v>
      </c>
      <c r="H52" s="66"/>
      <c r="I52" s="39"/>
      <c r="J52" s="66">
        <v>30000000</v>
      </c>
      <c r="K52" s="66"/>
      <c r="L52" s="39"/>
      <c r="M52" s="39"/>
      <c r="N52" s="39"/>
      <c r="O52" s="39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>
        <f>22000000+5000000-16000000</f>
        <v>11000000</v>
      </c>
      <c r="AC52" s="22">
        <f t="shared" si="1"/>
        <v>0.82926829268292679</v>
      </c>
      <c r="AD52" s="66">
        <f t="shared" si="31"/>
        <v>34000000</v>
      </c>
      <c r="AE52" s="66"/>
      <c r="AF52" s="66"/>
      <c r="AG52" s="66">
        <v>30000000</v>
      </c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>
        <v>4000000</v>
      </c>
      <c r="AY52" s="22">
        <f t="shared" si="3"/>
        <v>0.17073170731707321</v>
      </c>
      <c r="AZ52" s="66">
        <f t="shared" si="32"/>
        <v>7000000</v>
      </c>
      <c r="BA52" s="66">
        <f t="shared" si="33"/>
        <v>0</v>
      </c>
      <c r="BB52" s="66">
        <f t="shared" si="34"/>
        <v>0</v>
      </c>
      <c r="BC52" s="66">
        <f t="shared" si="34"/>
        <v>0</v>
      </c>
      <c r="BD52" s="66">
        <f t="shared" si="34"/>
        <v>0</v>
      </c>
      <c r="BE52" s="66">
        <f t="shared" si="46"/>
        <v>0</v>
      </c>
      <c r="BF52" s="66">
        <f t="shared" si="46"/>
        <v>0</v>
      </c>
      <c r="BG52" s="66">
        <f t="shared" si="46"/>
        <v>0</v>
      </c>
      <c r="BH52" s="66">
        <f t="shared" si="46"/>
        <v>0</v>
      </c>
      <c r="BI52" s="66">
        <f t="shared" si="46"/>
        <v>0</v>
      </c>
      <c r="BJ52" s="66">
        <f t="shared" si="53"/>
        <v>0</v>
      </c>
      <c r="BK52" s="66">
        <f t="shared" si="46"/>
        <v>0</v>
      </c>
      <c r="BL52" s="66">
        <f t="shared" si="46"/>
        <v>0</v>
      </c>
      <c r="BM52" s="66">
        <f t="shared" si="46"/>
        <v>0</v>
      </c>
      <c r="BN52" s="66">
        <f t="shared" si="46"/>
        <v>0</v>
      </c>
      <c r="BO52" s="66">
        <f t="shared" si="46"/>
        <v>0</v>
      </c>
      <c r="BP52" s="66">
        <f t="shared" si="46"/>
        <v>0</v>
      </c>
      <c r="BQ52" s="66"/>
      <c r="BR52" s="66"/>
      <c r="BS52" s="66">
        <f t="shared" si="47"/>
        <v>0</v>
      </c>
      <c r="BT52" s="66">
        <f t="shared" si="48"/>
        <v>7000000</v>
      </c>
      <c r="BU52" s="22">
        <f t="shared" si="10"/>
        <v>0.60936819512195117</v>
      </c>
      <c r="BV52" s="66">
        <f t="shared" si="37"/>
        <v>24984096</v>
      </c>
      <c r="BW52" s="66"/>
      <c r="BX52" s="66"/>
      <c r="BY52" s="66">
        <f>+'[1]MAYO 2016'!$H$1177</f>
        <v>20984096</v>
      </c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>
        <v>4000000</v>
      </c>
      <c r="CQ52" s="22">
        <f t="shared" si="12"/>
        <v>0.39063180487804883</v>
      </c>
      <c r="CR52" s="66">
        <f t="shared" si="38"/>
        <v>16015904</v>
      </c>
      <c r="CS52" s="66">
        <f t="shared" si="39"/>
        <v>0</v>
      </c>
      <c r="CT52" s="66">
        <f t="shared" si="39"/>
        <v>0</v>
      </c>
      <c r="CU52" s="66">
        <f t="shared" si="39"/>
        <v>9015904</v>
      </c>
      <c r="CV52" s="66">
        <f t="shared" si="39"/>
        <v>0</v>
      </c>
      <c r="CW52" s="66">
        <f t="shared" si="39"/>
        <v>0</v>
      </c>
      <c r="CX52" s="66">
        <f t="shared" si="39"/>
        <v>0</v>
      </c>
      <c r="CY52" s="66">
        <f t="shared" si="39"/>
        <v>0</v>
      </c>
      <c r="CZ52" s="66">
        <f t="shared" ref="CZ52:DA57" si="56">+O52-CD52</f>
        <v>0</v>
      </c>
      <c r="DA52" s="66">
        <f t="shared" si="56"/>
        <v>0</v>
      </c>
      <c r="DB52" s="66">
        <f t="shared" ref="DB52:DB57" si="57">Q52-CF52</f>
        <v>0</v>
      </c>
      <c r="DC52" s="66">
        <f t="shared" si="55"/>
        <v>0</v>
      </c>
      <c r="DD52" s="66">
        <f t="shared" si="55"/>
        <v>0</v>
      </c>
      <c r="DE52" s="66">
        <f t="shared" si="55"/>
        <v>0</v>
      </c>
      <c r="DF52" s="66">
        <f t="shared" ref="DF52:DH57" si="58">+U52-CJ52</f>
        <v>0</v>
      </c>
      <c r="DG52" s="66">
        <f t="shared" si="58"/>
        <v>0</v>
      </c>
      <c r="DH52" s="66">
        <f t="shared" si="58"/>
        <v>0</v>
      </c>
      <c r="DI52" s="66"/>
      <c r="DJ52" s="66">
        <f t="shared" ref="DJ52:DJ57" si="59">+Y52-CN52</f>
        <v>0</v>
      </c>
      <c r="DK52" s="66">
        <f t="shared" si="54"/>
        <v>0</v>
      </c>
      <c r="DL52" s="66">
        <f t="shared" ref="DL52:DL57" si="60">+AA52-CP52</f>
        <v>7000000</v>
      </c>
      <c r="DN52" s="198"/>
      <c r="DO52" s="198"/>
      <c r="DP52" s="198"/>
      <c r="DQ52" s="198"/>
      <c r="DR52" s="198"/>
    </row>
    <row r="53" spans="1:122" ht="45" hidden="1" x14ac:dyDescent="0.25">
      <c r="A53" s="221"/>
      <c r="B53" s="216"/>
      <c r="C53" s="103" t="s">
        <v>203</v>
      </c>
      <c r="D53" s="69" t="s">
        <v>202</v>
      </c>
      <c r="E53" s="82">
        <v>410</v>
      </c>
      <c r="F53" s="67" t="s">
        <v>117</v>
      </c>
      <c r="G53" s="66">
        <f t="shared" si="30"/>
        <v>10000000</v>
      </c>
      <c r="H53" s="66"/>
      <c r="I53" s="39"/>
      <c r="J53" s="66"/>
      <c r="K53" s="66"/>
      <c r="L53" s="39"/>
      <c r="M53" s="39"/>
      <c r="N53" s="39"/>
      <c r="O53" s="39"/>
      <c r="P53" s="66"/>
      <c r="Q53" s="66"/>
      <c r="R53" s="66"/>
      <c r="S53" s="66"/>
      <c r="T53" s="66"/>
      <c r="U53" s="66"/>
      <c r="V53" s="66">
        <v>10000000</v>
      </c>
      <c r="W53" s="66"/>
      <c r="X53" s="66"/>
      <c r="Y53" s="66"/>
      <c r="Z53" s="66"/>
      <c r="AA53" s="66"/>
      <c r="AC53" s="22">
        <f t="shared" si="1"/>
        <v>1</v>
      </c>
      <c r="AD53" s="66">
        <f t="shared" si="31"/>
        <v>10000000</v>
      </c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>
        <v>10000000</v>
      </c>
      <c r="AT53" s="66"/>
      <c r="AU53" s="66"/>
      <c r="AV53" s="66"/>
      <c r="AW53" s="66"/>
      <c r="AX53" s="66"/>
      <c r="AY53" s="22">
        <f t="shared" si="3"/>
        <v>0</v>
      </c>
      <c r="AZ53" s="66">
        <f t="shared" si="32"/>
        <v>0</v>
      </c>
      <c r="BA53" s="66">
        <f t="shared" si="33"/>
        <v>0</v>
      </c>
      <c r="BB53" s="66">
        <f t="shared" si="34"/>
        <v>0</v>
      </c>
      <c r="BC53" s="66">
        <f t="shared" si="34"/>
        <v>0</v>
      </c>
      <c r="BD53" s="66">
        <f t="shared" si="34"/>
        <v>0</v>
      </c>
      <c r="BE53" s="66">
        <f t="shared" ref="BE53:BI57" si="61">+L53-AI53</f>
        <v>0</v>
      </c>
      <c r="BF53" s="66">
        <f t="shared" si="61"/>
        <v>0</v>
      </c>
      <c r="BG53" s="66">
        <f t="shared" si="61"/>
        <v>0</v>
      </c>
      <c r="BH53" s="66">
        <f t="shared" si="61"/>
        <v>0</v>
      </c>
      <c r="BI53" s="66">
        <f t="shared" si="61"/>
        <v>0</v>
      </c>
      <c r="BJ53" s="66">
        <f t="shared" si="53"/>
        <v>0</v>
      </c>
      <c r="BK53" s="66">
        <f t="shared" ref="BK53:BP57" si="62">+R53-AO53</f>
        <v>0</v>
      </c>
      <c r="BL53" s="66">
        <f t="shared" si="62"/>
        <v>0</v>
      </c>
      <c r="BM53" s="66">
        <f t="shared" si="62"/>
        <v>0</v>
      </c>
      <c r="BN53" s="66">
        <f t="shared" si="62"/>
        <v>0</v>
      </c>
      <c r="BO53" s="66">
        <f t="shared" si="62"/>
        <v>0</v>
      </c>
      <c r="BP53" s="66">
        <f t="shared" si="62"/>
        <v>0</v>
      </c>
      <c r="BQ53" s="66"/>
      <c r="BR53" s="66"/>
      <c r="BS53" s="66">
        <f t="shared" si="47"/>
        <v>0</v>
      </c>
      <c r="BT53" s="66">
        <f t="shared" si="48"/>
        <v>0</v>
      </c>
      <c r="BU53" s="22">
        <f t="shared" si="10"/>
        <v>0.9553836</v>
      </c>
      <c r="BV53" s="66">
        <f t="shared" si="37"/>
        <v>9553836</v>
      </c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>
        <f>+'[5]FEBRERO 2016'!$H$621</f>
        <v>9553836</v>
      </c>
      <c r="CL53" s="66"/>
      <c r="CM53" s="66"/>
      <c r="CN53" s="66"/>
      <c r="CO53" s="66"/>
      <c r="CP53" s="66"/>
      <c r="CQ53" s="22">
        <f t="shared" si="12"/>
        <v>4.4616400000000001E-2</v>
      </c>
      <c r="CR53" s="66">
        <f t="shared" si="38"/>
        <v>446164</v>
      </c>
      <c r="CS53" s="66">
        <f t="shared" si="39"/>
        <v>0</v>
      </c>
      <c r="CT53" s="66">
        <f t="shared" si="39"/>
        <v>0</v>
      </c>
      <c r="CU53" s="66">
        <f t="shared" si="39"/>
        <v>0</v>
      </c>
      <c r="CV53" s="66">
        <f t="shared" si="39"/>
        <v>0</v>
      </c>
      <c r="CW53" s="66">
        <f t="shared" si="39"/>
        <v>0</v>
      </c>
      <c r="CX53" s="66">
        <f t="shared" si="39"/>
        <v>0</v>
      </c>
      <c r="CY53" s="66">
        <f t="shared" si="39"/>
        <v>0</v>
      </c>
      <c r="CZ53" s="66">
        <f t="shared" si="56"/>
        <v>0</v>
      </c>
      <c r="DA53" s="66">
        <f t="shared" si="56"/>
        <v>0</v>
      </c>
      <c r="DB53" s="66">
        <f t="shared" si="57"/>
        <v>0</v>
      </c>
      <c r="DC53" s="66">
        <f t="shared" si="55"/>
        <v>0</v>
      </c>
      <c r="DD53" s="66">
        <f t="shared" si="55"/>
        <v>0</v>
      </c>
      <c r="DE53" s="66">
        <f t="shared" si="55"/>
        <v>0</v>
      </c>
      <c r="DF53" s="66">
        <f t="shared" si="58"/>
        <v>0</v>
      </c>
      <c r="DG53" s="66">
        <f t="shared" si="58"/>
        <v>446164</v>
      </c>
      <c r="DH53" s="66">
        <f t="shared" si="58"/>
        <v>0</v>
      </c>
      <c r="DI53" s="66"/>
      <c r="DJ53" s="66">
        <f t="shared" si="59"/>
        <v>0</v>
      </c>
      <c r="DK53" s="66">
        <f t="shared" si="54"/>
        <v>0</v>
      </c>
      <c r="DL53" s="66">
        <f t="shared" si="60"/>
        <v>0</v>
      </c>
      <c r="DN53" s="198"/>
      <c r="DO53" s="198"/>
      <c r="DP53" s="198"/>
      <c r="DQ53" s="198"/>
      <c r="DR53" s="198"/>
    </row>
    <row r="54" spans="1:122" ht="31.5" hidden="1" customHeight="1" x14ac:dyDescent="0.25">
      <c r="A54" s="221"/>
      <c r="B54" s="216"/>
      <c r="C54" s="103" t="s">
        <v>201</v>
      </c>
      <c r="D54" s="69" t="s">
        <v>200</v>
      </c>
      <c r="E54" s="82">
        <v>410</v>
      </c>
      <c r="F54" s="67" t="s">
        <v>117</v>
      </c>
      <c r="G54" s="66">
        <f t="shared" si="30"/>
        <v>30000000</v>
      </c>
      <c r="H54" s="66"/>
      <c r="I54" s="39"/>
      <c r="J54" s="66">
        <f>11831904</f>
        <v>11831904</v>
      </c>
      <c r="K54" s="66"/>
      <c r="L54" s="39"/>
      <c r="M54" s="39"/>
      <c r="N54" s="39"/>
      <c r="O54" s="39"/>
      <c r="P54" s="66"/>
      <c r="Q54" s="66"/>
      <c r="R54" s="66"/>
      <c r="S54" s="66"/>
      <c r="T54" s="66"/>
      <c r="U54" s="66"/>
      <c r="V54" s="66">
        <v>18168096</v>
      </c>
      <c r="W54" s="66"/>
      <c r="X54" s="66"/>
      <c r="Y54" s="66"/>
      <c r="Z54" s="66"/>
      <c r="AA54" s="66"/>
      <c r="AC54" s="22">
        <f t="shared" si="1"/>
        <v>1</v>
      </c>
      <c r="AD54" s="66">
        <f t="shared" si="31"/>
        <v>30000000</v>
      </c>
      <c r="AE54" s="66"/>
      <c r="AF54" s="66"/>
      <c r="AG54" s="66">
        <f>+'[2]MARZO 2016 ULTIMO'!$M$817</f>
        <v>11831904</v>
      </c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>
        <v>18168096</v>
      </c>
      <c r="AT54" s="66"/>
      <c r="AU54" s="66"/>
      <c r="AV54" s="66"/>
      <c r="AW54" s="66"/>
      <c r="AX54" s="66"/>
      <c r="AY54" s="22">
        <f t="shared" si="3"/>
        <v>0</v>
      </c>
      <c r="AZ54" s="66">
        <f t="shared" si="32"/>
        <v>0</v>
      </c>
      <c r="BA54" s="66">
        <f t="shared" si="33"/>
        <v>0</v>
      </c>
      <c r="BB54" s="66">
        <f t="shared" si="34"/>
        <v>0</v>
      </c>
      <c r="BC54" s="66">
        <f t="shared" si="34"/>
        <v>0</v>
      </c>
      <c r="BD54" s="66">
        <f t="shared" si="34"/>
        <v>0</v>
      </c>
      <c r="BE54" s="66">
        <f t="shared" si="61"/>
        <v>0</v>
      </c>
      <c r="BF54" s="66">
        <f t="shared" si="61"/>
        <v>0</v>
      </c>
      <c r="BG54" s="66">
        <f t="shared" si="61"/>
        <v>0</v>
      </c>
      <c r="BH54" s="66">
        <f t="shared" si="61"/>
        <v>0</v>
      </c>
      <c r="BI54" s="66">
        <f t="shared" si="61"/>
        <v>0</v>
      </c>
      <c r="BJ54" s="66">
        <f t="shared" si="53"/>
        <v>0</v>
      </c>
      <c r="BK54" s="66">
        <f t="shared" si="62"/>
        <v>0</v>
      </c>
      <c r="BL54" s="66">
        <f t="shared" si="62"/>
        <v>0</v>
      </c>
      <c r="BM54" s="66">
        <f t="shared" si="62"/>
        <v>0</v>
      </c>
      <c r="BN54" s="66">
        <f t="shared" si="62"/>
        <v>0</v>
      </c>
      <c r="BO54" s="66">
        <f t="shared" si="62"/>
        <v>0</v>
      </c>
      <c r="BP54" s="66">
        <f t="shared" si="62"/>
        <v>0</v>
      </c>
      <c r="BQ54" s="66"/>
      <c r="BR54" s="66"/>
      <c r="BS54" s="66">
        <f t="shared" si="47"/>
        <v>0</v>
      </c>
      <c r="BT54" s="66">
        <f t="shared" si="48"/>
        <v>0</v>
      </c>
      <c r="BU54" s="22">
        <f t="shared" si="10"/>
        <v>0.60560320000000001</v>
      </c>
      <c r="BV54" s="66">
        <f t="shared" si="37"/>
        <v>18168096</v>
      </c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>
        <f>+'[5]FEBRERO 2016'!$H$635</f>
        <v>18168096</v>
      </c>
      <c r="CL54" s="66"/>
      <c r="CM54" s="66"/>
      <c r="CN54" s="66"/>
      <c r="CO54" s="66"/>
      <c r="CP54" s="66"/>
      <c r="CQ54" s="22">
        <f t="shared" si="12"/>
        <v>0.39439679999999999</v>
      </c>
      <c r="CR54" s="66">
        <f t="shared" si="38"/>
        <v>11831904</v>
      </c>
      <c r="CS54" s="66">
        <f t="shared" si="39"/>
        <v>0</v>
      </c>
      <c r="CT54" s="66">
        <f t="shared" si="39"/>
        <v>0</v>
      </c>
      <c r="CU54" s="66">
        <f t="shared" si="39"/>
        <v>11831904</v>
      </c>
      <c r="CV54" s="66">
        <f t="shared" si="39"/>
        <v>0</v>
      </c>
      <c r="CW54" s="66">
        <f t="shared" si="39"/>
        <v>0</v>
      </c>
      <c r="CX54" s="66">
        <f t="shared" si="39"/>
        <v>0</v>
      </c>
      <c r="CY54" s="66">
        <f t="shared" si="39"/>
        <v>0</v>
      </c>
      <c r="CZ54" s="66">
        <f t="shared" si="56"/>
        <v>0</v>
      </c>
      <c r="DA54" s="66">
        <f t="shared" si="56"/>
        <v>0</v>
      </c>
      <c r="DB54" s="66">
        <f t="shared" si="57"/>
        <v>0</v>
      </c>
      <c r="DC54" s="66">
        <f t="shared" si="55"/>
        <v>0</v>
      </c>
      <c r="DD54" s="66">
        <f t="shared" si="55"/>
        <v>0</v>
      </c>
      <c r="DE54" s="66">
        <f t="shared" si="55"/>
        <v>0</v>
      </c>
      <c r="DF54" s="66">
        <f t="shared" si="58"/>
        <v>0</v>
      </c>
      <c r="DG54" s="66">
        <f t="shared" si="58"/>
        <v>0</v>
      </c>
      <c r="DH54" s="66">
        <f t="shared" si="58"/>
        <v>0</v>
      </c>
      <c r="DI54" s="66"/>
      <c r="DJ54" s="66">
        <f t="shared" si="59"/>
        <v>0</v>
      </c>
      <c r="DK54" s="66">
        <f t="shared" si="54"/>
        <v>0</v>
      </c>
      <c r="DL54" s="66">
        <f t="shared" si="60"/>
        <v>0</v>
      </c>
      <c r="DN54" s="198"/>
      <c r="DO54" s="198"/>
      <c r="DP54" s="198"/>
      <c r="DQ54" s="198"/>
      <c r="DR54" s="198"/>
    </row>
    <row r="55" spans="1:122" ht="19.5" hidden="1" customHeight="1" x14ac:dyDescent="0.25">
      <c r="A55" s="221"/>
      <c r="B55" s="216"/>
      <c r="C55" s="103" t="s">
        <v>199</v>
      </c>
      <c r="D55" s="69" t="s">
        <v>198</v>
      </c>
      <c r="E55" s="82">
        <v>410</v>
      </c>
      <c r="F55" s="67" t="s">
        <v>117</v>
      </c>
      <c r="G55" s="66">
        <f t="shared" si="30"/>
        <v>10000000</v>
      </c>
      <c r="H55" s="66"/>
      <c r="I55" s="39"/>
      <c r="J55" s="39"/>
      <c r="K55" s="39"/>
      <c r="L55" s="39"/>
      <c r="M55" s="39"/>
      <c r="N55" s="39"/>
      <c r="O55" s="39"/>
      <c r="P55" s="66"/>
      <c r="Q55" s="66"/>
      <c r="R55" s="66"/>
      <c r="S55" s="66"/>
      <c r="T55" s="66"/>
      <c r="U55" s="66"/>
      <c r="V55" s="66">
        <v>10000000</v>
      </c>
      <c r="W55" s="66"/>
      <c r="X55" s="66"/>
      <c r="Y55" s="66"/>
      <c r="Z55" s="66"/>
      <c r="AA55" s="66"/>
      <c r="AC55" s="22">
        <f t="shared" si="1"/>
        <v>1</v>
      </c>
      <c r="AD55" s="66">
        <f t="shared" si="31"/>
        <v>10000000</v>
      </c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>
        <f>+'[4]ENERO 2016'!$Y$478</f>
        <v>10000000</v>
      </c>
      <c r="AT55" s="66"/>
      <c r="AU55" s="66"/>
      <c r="AV55" s="66"/>
      <c r="AW55" s="66"/>
      <c r="AX55" s="66"/>
      <c r="AY55" s="22">
        <f t="shared" si="3"/>
        <v>0</v>
      </c>
      <c r="AZ55" s="66">
        <f t="shared" si="32"/>
        <v>0</v>
      </c>
      <c r="BA55" s="66">
        <f t="shared" si="33"/>
        <v>0</v>
      </c>
      <c r="BB55" s="66">
        <f t="shared" si="34"/>
        <v>0</v>
      </c>
      <c r="BC55" s="66">
        <f t="shared" si="34"/>
        <v>0</v>
      </c>
      <c r="BD55" s="66">
        <f t="shared" si="34"/>
        <v>0</v>
      </c>
      <c r="BE55" s="66">
        <f t="shared" si="61"/>
        <v>0</v>
      </c>
      <c r="BF55" s="66">
        <f t="shared" si="61"/>
        <v>0</v>
      </c>
      <c r="BG55" s="66">
        <f t="shared" si="61"/>
        <v>0</v>
      </c>
      <c r="BH55" s="66">
        <f t="shared" si="61"/>
        <v>0</v>
      </c>
      <c r="BI55" s="66">
        <f t="shared" si="61"/>
        <v>0</v>
      </c>
      <c r="BJ55" s="66">
        <f t="shared" si="53"/>
        <v>0</v>
      </c>
      <c r="BK55" s="66">
        <f t="shared" si="62"/>
        <v>0</v>
      </c>
      <c r="BL55" s="66">
        <f t="shared" si="62"/>
        <v>0</v>
      </c>
      <c r="BM55" s="66">
        <f t="shared" si="62"/>
        <v>0</v>
      </c>
      <c r="BN55" s="66">
        <f t="shared" si="62"/>
        <v>0</v>
      </c>
      <c r="BO55" s="66">
        <f t="shared" si="62"/>
        <v>0</v>
      </c>
      <c r="BP55" s="66">
        <f t="shared" si="62"/>
        <v>0</v>
      </c>
      <c r="BQ55" s="66"/>
      <c r="BR55" s="66"/>
      <c r="BS55" s="66">
        <f t="shared" si="47"/>
        <v>0</v>
      </c>
      <c r="BT55" s="66">
        <f t="shared" si="48"/>
        <v>0</v>
      </c>
      <c r="BU55" s="22">
        <f t="shared" si="10"/>
        <v>1</v>
      </c>
      <c r="BV55" s="66">
        <f t="shared" si="37"/>
        <v>10000000</v>
      </c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>
        <v>10000000</v>
      </c>
      <c r="CL55" s="66"/>
      <c r="CM55" s="66"/>
      <c r="CN55" s="66"/>
      <c r="CO55" s="66"/>
      <c r="CP55" s="66"/>
      <c r="CQ55" s="22">
        <f t="shared" si="12"/>
        <v>0</v>
      </c>
      <c r="CR55" s="66">
        <f t="shared" si="38"/>
        <v>0</v>
      </c>
      <c r="CS55" s="66">
        <f t="shared" si="39"/>
        <v>0</v>
      </c>
      <c r="CT55" s="66">
        <f t="shared" si="39"/>
        <v>0</v>
      </c>
      <c r="CU55" s="66">
        <f t="shared" si="39"/>
        <v>0</v>
      </c>
      <c r="CV55" s="66">
        <f t="shared" si="39"/>
        <v>0</v>
      </c>
      <c r="CW55" s="66">
        <f t="shared" si="39"/>
        <v>0</v>
      </c>
      <c r="CX55" s="66">
        <f t="shared" si="39"/>
        <v>0</v>
      </c>
      <c r="CY55" s="66">
        <f t="shared" si="39"/>
        <v>0</v>
      </c>
      <c r="CZ55" s="66">
        <f t="shared" si="56"/>
        <v>0</v>
      </c>
      <c r="DA55" s="66">
        <f t="shared" si="56"/>
        <v>0</v>
      </c>
      <c r="DB55" s="66">
        <f t="shared" si="57"/>
        <v>0</v>
      </c>
      <c r="DC55" s="66">
        <f t="shared" si="55"/>
        <v>0</v>
      </c>
      <c r="DD55" s="66">
        <f t="shared" si="55"/>
        <v>0</v>
      </c>
      <c r="DE55" s="66">
        <f t="shared" si="55"/>
        <v>0</v>
      </c>
      <c r="DF55" s="66">
        <f t="shared" si="58"/>
        <v>0</v>
      </c>
      <c r="DG55" s="66">
        <f t="shared" si="58"/>
        <v>0</v>
      </c>
      <c r="DH55" s="66">
        <f t="shared" si="58"/>
        <v>0</v>
      </c>
      <c r="DI55" s="66"/>
      <c r="DJ55" s="66">
        <f t="shared" si="59"/>
        <v>0</v>
      </c>
      <c r="DK55" s="66">
        <f t="shared" si="54"/>
        <v>0</v>
      </c>
      <c r="DL55" s="66">
        <f t="shared" si="60"/>
        <v>0</v>
      </c>
      <c r="DN55" s="198"/>
      <c r="DO55" s="198"/>
      <c r="DP55" s="198"/>
      <c r="DQ55" s="198"/>
      <c r="DR55" s="198"/>
    </row>
    <row r="56" spans="1:122" ht="33" hidden="1" customHeight="1" x14ac:dyDescent="0.25">
      <c r="A56" s="221"/>
      <c r="B56" s="216"/>
      <c r="C56" s="103" t="s">
        <v>197</v>
      </c>
      <c r="D56" s="69" t="s">
        <v>196</v>
      </c>
      <c r="E56" s="82">
        <v>410</v>
      </c>
      <c r="F56" s="67" t="s">
        <v>117</v>
      </c>
      <c r="G56" s="66">
        <f t="shared" si="30"/>
        <v>94368590</v>
      </c>
      <c r="H56" s="66"/>
      <c r="I56" s="39"/>
      <c r="J56" s="39"/>
      <c r="K56" s="39"/>
      <c r="L56" s="39"/>
      <c r="M56" s="39">
        <f>74368590</f>
        <v>74368590</v>
      </c>
      <c r="N56" s="39"/>
      <c r="O56" s="39"/>
      <c r="P56" s="66"/>
      <c r="Q56" s="66"/>
      <c r="R56" s="66"/>
      <c r="S56" s="66"/>
      <c r="T56" s="66"/>
      <c r="U56" s="66"/>
      <c r="V56" s="66">
        <v>20000000</v>
      </c>
      <c r="W56" s="66"/>
      <c r="X56" s="66"/>
      <c r="Y56" s="66"/>
      <c r="Z56" s="66"/>
      <c r="AA56" s="66"/>
      <c r="AC56" s="22">
        <f t="shared" si="1"/>
        <v>0.1768401435265696</v>
      </c>
      <c r="AD56" s="66">
        <f t="shared" si="31"/>
        <v>16688155</v>
      </c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>
        <f>+'[1]MAYO 2016'!$Y$1245</f>
        <v>16688155</v>
      </c>
      <c r="AT56" s="66"/>
      <c r="AU56" s="66"/>
      <c r="AV56" s="66"/>
      <c r="AW56" s="66"/>
      <c r="AX56" s="66"/>
      <c r="AY56" s="22">
        <f t="shared" si="3"/>
        <v>0.82315985647343037</v>
      </c>
      <c r="AZ56" s="66">
        <f t="shared" si="32"/>
        <v>77680435</v>
      </c>
      <c r="BA56" s="66">
        <f t="shared" si="33"/>
        <v>0</v>
      </c>
      <c r="BB56" s="66">
        <f t="shared" si="34"/>
        <v>0</v>
      </c>
      <c r="BC56" s="66">
        <f t="shared" si="34"/>
        <v>0</v>
      </c>
      <c r="BD56" s="66">
        <f t="shared" si="34"/>
        <v>0</v>
      </c>
      <c r="BE56" s="66">
        <f t="shared" si="61"/>
        <v>0</v>
      </c>
      <c r="BF56" s="66">
        <f t="shared" si="61"/>
        <v>74368590</v>
      </c>
      <c r="BG56" s="66">
        <f t="shared" si="61"/>
        <v>0</v>
      </c>
      <c r="BH56" s="66">
        <f t="shared" si="61"/>
        <v>0</v>
      </c>
      <c r="BI56" s="66">
        <f t="shared" si="61"/>
        <v>0</v>
      </c>
      <c r="BJ56" s="66">
        <f t="shared" si="53"/>
        <v>0</v>
      </c>
      <c r="BK56" s="66">
        <f t="shared" si="62"/>
        <v>0</v>
      </c>
      <c r="BL56" s="66">
        <f t="shared" si="62"/>
        <v>0</v>
      </c>
      <c r="BM56" s="66">
        <f t="shared" si="62"/>
        <v>0</v>
      </c>
      <c r="BN56" s="66">
        <f t="shared" si="62"/>
        <v>0</v>
      </c>
      <c r="BO56" s="66">
        <f t="shared" si="62"/>
        <v>3311845</v>
      </c>
      <c r="BP56" s="66">
        <f t="shared" si="62"/>
        <v>0</v>
      </c>
      <c r="BQ56" s="66"/>
      <c r="BR56" s="66"/>
      <c r="BS56" s="66">
        <f t="shared" si="47"/>
        <v>0</v>
      </c>
      <c r="BT56" s="66">
        <f t="shared" si="48"/>
        <v>0</v>
      </c>
      <c r="BU56" s="22">
        <f t="shared" si="10"/>
        <v>0.14084510534702277</v>
      </c>
      <c r="BV56" s="66">
        <f t="shared" si="37"/>
        <v>13291354</v>
      </c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>
        <f>+'[1]MAYO 2016'!$H$1243</f>
        <v>13291354</v>
      </c>
      <c r="CL56" s="66"/>
      <c r="CM56" s="66"/>
      <c r="CN56" s="66"/>
      <c r="CO56" s="66"/>
      <c r="CP56" s="66"/>
      <c r="CQ56" s="22">
        <f t="shared" si="12"/>
        <v>0.85915489465297723</v>
      </c>
      <c r="CR56" s="66">
        <f t="shared" si="38"/>
        <v>81077236</v>
      </c>
      <c r="CS56" s="66">
        <f t="shared" si="39"/>
        <v>0</v>
      </c>
      <c r="CT56" s="66">
        <f t="shared" si="39"/>
        <v>0</v>
      </c>
      <c r="CU56" s="66">
        <f t="shared" si="39"/>
        <v>0</v>
      </c>
      <c r="CV56" s="66">
        <f t="shared" si="39"/>
        <v>0</v>
      </c>
      <c r="CW56" s="66">
        <f t="shared" si="39"/>
        <v>0</v>
      </c>
      <c r="CX56" s="66">
        <f t="shared" si="39"/>
        <v>74368590</v>
      </c>
      <c r="CY56" s="66">
        <f t="shared" si="39"/>
        <v>0</v>
      </c>
      <c r="CZ56" s="66">
        <f t="shared" si="56"/>
        <v>0</v>
      </c>
      <c r="DA56" s="66">
        <f t="shared" si="56"/>
        <v>0</v>
      </c>
      <c r="DB56" s="66">
        <f t="shared" si="57"/>
        <v>0</v>
      </c>
      <c r="DC56" s="66">
        <f t="shared" si="55"/>
        <v>0</v>
      </c>
      <c r="DD56" s="66">
        <f t="shared" si="55"/>
        <v>0</v>
      </c>
      <c r="DE56" s="66">
        <f t="shared" si="55"/>
        <v>0</v>
      </c>
      <c r="DF56" s="66">
        <f t="shared" si="58"/>
        <v>0</v>
      </c>
      <c r="DG56" s="66">
        <f t="shared" si="58"/>
        <v>6708646</v>
      </c>
      <c r="DH56" s="66">
        <f t="shared" si="58"/>
        <v>0</v>
      </c>
      <c r="DI56" s="66"/>
      <c r="DJ56" s="66">
        <f t="shared" si="59"/>
        <v>0</v>
      </c>
      <c r="DK56" s="66">
        <f t="shared" si="54"/>
        <v>0</v>
      </c>
      <c r="DL56" s="66">
        <f t="shared" si="60"/>
        <v>0</v>
      </c>
      <c r="DN56" s="198"/>
      <c r="DO56" s="198"/>
      <c r="DP56" s="198"/>
      <c r="DQ56" s="198"/>
      <c r="DR56" s="198"/>
    </row>
    <row r="57" spans="1:122" ht="32.25" hidden="1" customHeight="1" x14ac:dyDescent="0.25">
      <c r="A57" s="222"/>
      <c r="B57" s="217"/>
      <c r="C57" s="103" t="s">
        <v>195</v>
      </c>
      <c r="D57" s="69" t="s">
        <v>194</v>
      </c>
      <c r="E57" s="82">
        <v>410</v>
      </c>
      <c r="F57" s="67" t="s">
        <v>117</v>
      </c>
      <c r="G57" s="66">
        <f t="shared" si="30"/>
        <v>16000000</v>
      </c>
      <c r="H57" s="66"/>
      <c r="I57" s="39"/>
      <c r="J57" s="39"/>
      <c r="K57" s="39"/>
      <c r="L57" s="39"/>
      <c r="M57" s="39"/>
      <c r="N57" s="39"/>
      <c r="O57" s="39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>
        <f>16000000</f>
        <v>16000000</v>
      </c>
      <c r="AC57" s="22">
        <f t="shared" si="1"/>
        <v>1</v>
      </c>
      <c r="AD57" s="66">
        <f t="shared" si="31"/>
        <v>16000000</v>
      </c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>
        <f>+'[2]MARZO 2016 ULTIMO'!$AF$846</f>
        <v>16000000</v>
      </c>
      <c r="AY57" s="22">
        <f t="shared" si="3"/>
        <v>0</v>
      </c>
      <c r="AZ57" s="66">
        <f t="shared" si="32"/>
        <v>0</v>
      </c>
      <c r="BA57" s="66">
        <f t="shared" si="33"/>
        <v>0</v>
      </c>
      <c r="BB57" s="66">
        <f t="shared" si="34"/>
        <v>0</v>
      </c>
      <c r="BC57" s="66">
        <f t="shared" si="34"/>
        <v>0</v>
      </c>
      <c r="BD57" s="66">
        <f t="shared" si="34"/>
        <v>0</v>
      </c>
      <c r="BE57" s="66">
        <f t="shared" si="61"/>
        <v>0</v>
      </c>
      <c r="BF57" s="66">
        <f t="shared" si="61"/>
        <v>0</v>
      </c>
      <c r="BG57" s="66">
        <f t="shared" si="61"/>
        <v>0</v>
      </c>
      <c r="BH57" s="66">
        <f t="shared" si="61"/>
        <v>0</v>
      </c>
      <c r="BI57" s="66">
        <f t="shared" si="61"/>
        <v>0</v>
      </c>
      <c r="BJ57" s="66">
        <f t="shared" si="53"/>
        <v>0</v>
      </c>
      <c r="BK57" s="66">
        <f t="shared" si="62"/>
        <v>0</v>
      </c>
      <c r="BL57" s="66">
        <f t="shared" si="62"/>
        <v>0</v>
      </c>
      <c r="BM57" s="66">
        <f t="shared" si="62"/>
        <v>0</v>
      </c>
      <c r="BN57" s="66">
        <f t="shared" si="62"/>
        <v>0</v>
      </c>
      <c r="BO57" s="66">
        <f t="shared" si="62"/>
        <v>0</v>
      </c>
      <c r="BP57" s="66">
        <f t="shared" si="62"/>
        <v>0</v>
      </c>
      <c r="BQ57" s="66"/>
      <c r="BR57" s="66"/>
      <c r="BS57" s="66">
        <f t="shared" si="47"/>
        <v>0</v>
      </c>
      <c r="BT57" s="66">
        <f t="shared" si="48"/>
        <v>0</v>
      </c>
      <c r="BU57" s="22">
        <f t="shared" si="10"/>
        <v>1</v>
      </c>
      <c r="BV57" s="66">
        <f t="shared" si="37"/>
        <v>16000000</v>
      </c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>
        <f>+'[2]MARZO 2016 ULTIMO'!$AF$846</f>
        <v>16000000</v>
      </c>
      <c r="CQ57" s="22">
        <f t="shared" si="12"/>
        <v>0</v>
      </c>
      <c r="CR57" s="66">
        <f t="shared" si="38"/>
        <v>0</v>
      </c>
      <c r="CS57" s="66">
        <f t="shared" si="39"/>
        <v>0</v>
      </c>
      <c r="CT57" s="66">
        <f t="shared" si="39"/>
        <v>0</v>
      </c>
      <c r="CU57" s="66">
        <f t="shared" si="39"/>
        <v>0</v>
      </c>
      <c r="CV57" s="66">
        <f t="shared" ref="CV57:CY57" si="63">K57-BZ57</f>
        <v>0</v>
      </c>
      <c r="CW57" s="66">
        <f t="shared" si="63"/>
        <v>0</v>
      </c>
      <c r="CX57" s="66">
        <f t="shared" si="63"/>
        <v>0</v>
      </c>
      <c r="CY57" s="66">
        <f t="shared" si="63"/>
        <v>0</v>
      </c>
      <c r="CZ57" s="66">
        <f t="shared" si="56"/>
        <v>0</v>
      </c>
      <c r="DA57" s="66">
        <f t="shared" si="56"/>
        <v>0</v>
      </c>
      <c r="DB57" s="66">
        <f t="shared" si="57"/>
        <v>0</v>
      </c>
      <c r="DC57" s="66">
        <f t="shared" si="55"/>
        <v>0</v>
      </c>
      <c r="DD57" s="66">
        <f t="shared" si="55"/>
        <v>0</v>
      </c>
      <c r="DE57" s="66">
        <f t="shared" si="55"/>
        <v>0</v>
      </c>
      <c r="DF57" s="66">
        <f t="shared" si="58"/>
        <v>0</v>
      </c>
      <c r="DG57" s="66">
        <f t="shared" si="58"/>
        <v>0</v>
      </c>
      <c r="DH57" s="66">
        <f t="shared" si="58"/>
        <v>0</v>
      </c>
      <c r="DI57" s="66"/>
      <c r="DJ57" s="66">
        <f t="shared" si="59"/>
        <v>0</v>
      </c>
      <c r="DK57" s="66">
        <f t="shared" si="54"/>
        <v>0</v>
      </c>
      <c r="DL57" s="66">
        <f t="shared" si="60"/>
        <v>0</v>
      </c>
      <c r="DN57" s="198"/>
      <c r="DO57" s="198"/>
      <c r="DP57" s="198"/>
      <c r="DQ57" s="198"/>
      <c r="DR57" s="198"/>
    </row>
    <row r="58" spans="1:122" s="4" customFormat="1" ht="18" customHeight="1" thickTop="1" thickBot="1" x14ac:dyDescent="0.3">
      <c r="A58" s="114"/>
      <c r="B58" s="292" t="s">
        <v>373</v>
      </c>
      <c r="C58" s="292"/>
      <c r="D58" s="292"/>
      <c r="E58" s="292"/>
      <c r="F58" s="127"/>
      <c r="G58" s="61">
        <f t="shared" ref="G58:AA58" si="64">SUM(G21:G57)</f>
        <v>4328906780</v>
      </c>
      <c r="H58" s="61">
        <f t="shared" si="64"/>
        <v>0</v>
      </c>
      <c r="I58" s="61">
        <f t="shared" si="64"/>
        <v>0</v>
      </c>
      <c r="J58" s="61">
        <f t="shared" si="64"/>
        <v>1163096695</v>
      </c>
      <c r="K58" s="61">
        <f t="shared" si="64"/>
        <v>0</v>
      </c>
      <c r="L58" s="61">
        <f t="shared" si="64"/>
        <v>0</v>
      </c>
      <c r="M58" s="61">
        <f t="shared" si="64"/>
        <v>74368590</v>
      </c>
      <c r="N58" s="61">
        <f t="shared" si="64"/>
        <v>0</v>
      </c>
      <c r="O58" s="61">
        <f t="shared" si="64"/>
        <v>0</v>
      </c>
      <c r="P58" s="61">
        <f t="shared" si="64"/>
        <v>0</v>
      </c>
      <c r="Q58" s="61">
        <f t="shared" si="64"/>
        <v>0</v>
      </c>
      <c r="R58" s="61">
        <f t="shared" si="64"/>
        <v>0</v>
      </c>
      <c r="S58" s="61">
        <f t="shared" si="64"/>
        <v>1344000000</v>
      </c>
      <c r="T58" s="61">
        <f t="shared" si="64"/>
        <v>387696735</v>
      </c>
      <c r="U58" s="61">
        <f t="shared" si="64"/>
        <v>0</v>
      </c>
      <c r="V58" s="61">
        <f t="shared" si="64"/>
        <v>1054833768</v>
      </c>
      <c r="W58" s="61">
        <f t="shared" si="64"/>
        <v>0</v>
      </c>
      <c r="X58" s="61">
        <f t="shared" si="64"/>
        <v>11169156</v>
      </c>
      <c r="Y58" s="61">
        <f t="shared" si="64"/>
        <v>0</v>
      </c>
      <c r="Z58" s="61">
        <f t="shared" si="64"/>
        <v>204741836</v>
      </c>
      <c r="AA58" s="61">
        <f t="shared" si="64"/>
        <v>89000000</v>
      </c>
      <c r="AC58" s="62">
        <f t="shared" si="1"/>
        <v>0.67480184916340469</v>
      </c>
      <c r="AD58" s="61">
        <f>SUM(AD21:AD57)</f>
        <v>2921154300</v>
      </c>
      <c r="AE58" s="61"/>
      <c r="AF58" s="61">
        <f t="shared" ref="AF58:AX58" si="65">SUM(AF21:AF57)</f>
        <v>0</v>
      </c>
      <c r="AG58" s="61">
        <f t="shared" si="65"/>
        <v>638611260</v>
      </c>
      <c r="AH58" s="61">
        <f t="shared" si="65"/>
        <v>0</v>
      </c>
      <c r="AI58" s="61">
        <f t="shared" si="65"/>
        <v>0</v>
      </c>
      <c r="AJ58" s="61">
        <f t="shared" si="65"/>
        <v>0</v>
      </c>
      <c r="AK58" s="61">
        <f t="shared" si="65"/>
        <v>0</v>
      </c>
      <c r="AL58" s="61">
        <f t="shared" si="65"/>
        <v>0</v>
      </c>
      <c r="AM58" s="61">
        <f t="shared" si="65"/>
        <v>0</v>
      </c>
      <c r="AN58" s="61">
        <f t="shared" si="65"/>
        <v>0</v>
      </c>
      <c r="AO58" s="61">
        <f t="shared" si="65"/>
        <v>0</v>
      </c>
      <c r="AP58" s="61">
        <f t="shared" si="65"/>
        <v>1300000000</v>
      </c>
      <c r="AQ58" s="61">
        <f t="shared" si="65"/>
        <v>220043223</v>
      </c>
      <c r="AR58" s="61">
        <f t="shared" si="65"/>
        <v>0</v>
      </c>
      <c r="AS58" s="61">
        <f t="shared" si="65"/>
        <v>707504133</v>
      </c>
      <c r="AT58" s="61">
        <f t="shared" si="65"/>
        <v>0</v>
      </c>
      <c r="AU58" s="61">
        <f t="shared" si="65"/>
        <v>0</v>
      </c>
      <c r="AV58" s="61">
        <f t="shared" si="65"/>
        <v>0</v>
      </c>
      <c r="AW58" s="61">
        <f t="shared" si="65"/>
        <v>13770298</v>
      </c>
      <c r="AX58" s="61">
        <f t="shared" si="65"/>
        <v>41225386</v>
      </c>
      <c r="AY58" s="62">
        <f t="shared" si="3"/>
        <v>0.32519815083659531</v>
      </c>
      <c r="AZ58" s="61">
        <f t="shared" ref="AZ58:BT58" si="66">SUM(AZ21:AZ57)</f>
        <v>1407752480</v>
      </c>
      <c r="BA58" s="61">
        <f t="shared" si="66"/>
        <v>0</v>
      </c>
      <c r="BB58" s="61">
        <f t="shared" si="66"/>
        <v>0</v>
      </c>
      <c r="BC58" s="61">
        <f t="shared" si="66"/>
        <v>524485435</v>
      </c>
      <c r="BD58" s="61">
        <f t="shared" si="66"/>
        <v>0</v>
      </c>
      <c r="BE58" s="61">
        <f t="shared" si="66"/>
        <v>0</v>
      </c>
      <c r="BF58" s="61">
        <f t="shared" si="66"/>
        <v>74368590</v>
      </c>
      <c r="BG58" s="61">
        <f t="shared" si="66"/>
        <v>0</v>
      </c>
      <c r="BH58" s="61">
        <f t="shared" si="66"/>
        <v>0</v>
      </c>
      <c r="BI58" s="61">
        <f t="shared" si="66"/>
        <v>0</v>
      </c>
      <c r="BJ58" s="61">
        <f t="shared" si="66"/>
        <v>0</v>
      </c>
      <c r="BK58" s="61">
        <f t="shared" si="66"/>
        <v>0</v>
      </c>
      <c r="BL58" s="61">
        <f t="shared" si="66"/>
        <v>44000000</v>
      </c>
      <c r="BM58" s="61">
        <f t="shared" si="66"/>
        <v>167653512</v>
      </c>
      <c r="BN58" s="61">
        <f t="shared" si="66"/>
        <v>0</v>
      </c>
      <c r="BO58" s="61">
        <f t="shared" si="66"/>
        <v>347329635</v>
      </c>
      <c r="BP58" s="61">
        <f t="shared" si="66"/>
        <v>0</v>
      </c>
      <c r="BQ58" s="61">
        <f t="shared" si="66"/>
        <v>11169156</v>
      </c>
      <c r="BR58" s="61">
        <f t="shared" si="66"/>
        <v>0</v>
      </c>
      <c r="BS58" s="61">
        <f t="shared" si="66"/>
        <v>190971538</v>
      </c>
      <c r="BT58" s="61">
        <f t="shared" si="66"/>
        <v>47774614</v>
      </c>
      <c r="BU58" s="62">
        <f t="shared" si="10"/>
        <v>0.48505483386731651</v>
      </c>
      <c r="BV58" s="61">
        <f t="shared" ref="BV58:DL58" si="67">SUM(BV21:BV57)</f>
        <v>2099757159</v>
      </c>
      <c r="BW58" s="61">
        <f t="shared" si="67"/>
        <v>0</v>
      </c>
      <c r="BX58" s="61">
        <f t="shared" si="67"/>
        <v>0</v>
      </c>
      <c r="BY58" s="61">
        <f t="shared" si="67"/>
        <v>508523143</v>
      </c>
      <c r="BZ58" s="61">
        <f t="shared" si="67"/>
        <v>0</v>
      </c>
      <c r="CA58" s="61">
        <f t="shared" si="67"/>
        <v>0</v>
      </c>
      <c r="CB58" s="61">
        <f t="shared" si="67"/>
        <v>0</v>
      </c>
      <c r="CC58" s="61">
        <f t="shared" si="67"/>
        <v>0</v>
      </c>
      <c r="CD58" s="61">
        <f t="shared" si="67"/>
        <v>0</v>
      </c>
      <c r="CE58" s="61">
        <f t="shared" si="67"/>
        <v>0</v>
      </c>
      <c r="CF58" s="61">
        <f t="shared" si="67"/>
        <v>0</v>
      </c>
      <c r="CG58" s="61">
        <f t="shared" si="67"/>
        <v>0</v>
      </c>
      <c r="CH58" s="61">
        <f t="shared" si="67"/>
        <v>713003681</v>
      </c>
      <c r="CI58" s="61">
        <f t="shared" si="67"/>
        <v>209601223</v>
      </c>
      <c r="CJ58" s="61">
        <f t="shared" si="67"/>
        <v>0</v>
      </c>
      <c r="CK58" s="61">
        <f t="shared" si="67"/>
        <v>613633428</v>
      </c>
      <c r="CL58" s="61">
        <f t="shared" si="67"/>
        <v>0</v>
      </c>
      <c r="CM58" s="61">
        <f t="shared" si="67"/>
        <v>0</v>
      </c>
      <c r="CN58" s="61">
        <f t="shared" si="67"/>
        <v>0</v>
      </c>
      <c r="CO58" s="61">
        <f t="shared" si="67"/>
        <v>13770298</v>
      </c>
      <c r="CP58" s="61">
        <f t="shared" si="67"/>
        <v>41225386</v>
      </c>
      <c r="CQ58" s="62">
        <f t="shared" ref="CQ58:CQ91" si="68">1-BU58</f>
        <v>0.51494516613268349</v>
      </c>
      <c r="CR58" s="61">
        <f t="shared" si="67"/>
        <v>2229149621</v>
      </c>
      <c r="CS58" s="61">
        <f t="shared" si="67"/>
        <v>0</v>
      </c>
      <c r="CT58" s="61">
        <f t="shared" si="67"/>
        <v>0</v>
      </c>
      <c r="CU58" s="61">
        <f t="shared" si="67"/>
        <v>654573552</v>
      </c>
      <c r="CV58" s="61">
        <f t="shared" si="67"/>
        <v>0</v>
      </c>
      <c r="CW58" s="61">
        <f t="shared" si="67"/>
        <v>0</v>
      </c>
      <c r="CX58" s="61">
        <f t="shared" si="67"/>
        <v>74368590</v>
      </c>
      <c r="CY58" s="61">
        <f t="shared" si="67"/>
        <v>0</v>
      </c>
      <c r="CZ58" s="61">
        <f t="shared" si="67"/>
        <v>0</v>
      </c>
      <c r="DA58" s="61">
        <f t="shared" si="67"/>
        <v>0</v>
      </c>
      <c r="DB58" s="61">
        <f t="shared" si="67"/>
        <v>0</v>
      </c>
      <c r="DC58" s="61">
        <f t="shared" si="67"/>
        <v>0</v>
      </c>
      <c r="DD58" s="61">
        <f t="shared" si="67"/>
        <v>630996319</v>
      </c>
      <c r="DE58" s="61">
        <f t="shared" si="67"/>
        <v>178095512</v>
      </c>
      <c r="DF58" s="61">
        <f t="shared" si="67"/>
        <v>0</v>
      </c>
      <c r="DG58" s="61">
        <f t="shared" si="67"/>
        <v>441200340</v>
      </c>
      <c r="DH58" s="61">
        <f t="shared" si="67"/>
        <v>0</v>
      </c>
      <c r="DI58" s="61">
        <f t="shared" si="67"/>
        <v>11169156</v>
      </c>
      <c r="DJ58" s="61">
        <f t="shared" si="67"/>
        <v>0</v>
      </c>
      <c r="DK58" s="61">
        <f t="shared" si="67"/>
        <v>190971538</v>
      </c>
      <c r="DL58" s="111">
        <f t="shared" si="67"/>
        <v>47774614</v>
      </c>
      <c r="DN58" s="204" t="s">
        <v>379</v>
      </c>
      <c r="DO58" s="204"/>
      <c r="DP58" s="200">
        <v>4328906780</v>
      </c>
      <c r="DQ58" s="201">
        <v>2099757159</v>
      </c>
      <c r="DR58" s="202">
        <v>0.48509999999999998</v>
      </c>
    </row>
    <row r="59" spans="1:122" ht="48.75" hidden="1" thickTop="1" x14ac:dyDescent="0.25">
      <c r="A59" s="233" t="s">
        <v>132</v>
      </c>
      <c r="B59" s="216" t="s">
        <v>192</v>
      </c>
      <c r="C59" s="168" t="s">
        <v>191</v>
      </c>
      <c r="D59" s="169" t="s">
        <v>190</v>
      </c>
      <c r="E59" s="166">
        <v>520</v>
      </c>
      <c r="F59" s="121" t="s">
        <v>189</v>
      </c>
      <c r="G59" s="66">
        <f t="shared" ref="G59:G90" si="69">SUM(H59:AA59)</f>
        <v>100000000</v>
      </c>
      <c r="H59" s="66"/>
      <c r="I59" s="66"/>
      <c r="J59" s="66"/>
      <c r="K59" s="66"/>
      <c r="L59" s="66"/>
      <c r="M59" s="66">
        <f>50000000</f>
        <v>50000000</v>
      </c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>
        <v>50000000</v>
      </c>
      <c r="AC59" s="119">
        <f t="shared" si="1"/>
        <v>0.42386260999999997</v>
      </c>
      <c r="AD59" s="66">
        <f t="shared" ref="AD59:AD90" si="70">SUM(AE59:AX59)</f>
        <v>42386261</v>
      </c>
      <c r="AE59" s="66"/>
      <c r="AF59" s="66"/>
      <c r="AG59" s="66"/>
      <c r="AH59" s="66"/>
      <c r="AI59" s="66"/>
      <c r="AJ59" s="66">
        <f>+'[1]MAYO 2016'!$P$1508</f>
        <v>24212635</v>
      </c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>
        <f>+'[1]MAYO 2016'!$AG$1508</f>
        <v>18173626</v>
      </c>
      <c r="AY59" s="119">
        <f t="shared" si="3"/>
        <v>0.57613738999999997</v>
      </c>
      <c r="AZ59" s="66">
        <f t="shared" ref="AZ59:AZ90" si="71">SUM(BA59:BT59)</f>
        <v>57613739</v>
      </c>
      <c r="BA59" s="66">
        <f t="shared" ref="BA59:BA90" si="72">+H59</f>
        <v>0</v>
      </c>
      <c r="BB59" s="66">
        <f t="shared" ref="BB59:BP90" si="73">I59-AF59</f>
        <v>0</v>
      </c>
      <c r="BC59" s="66">
        <f t="shared" si="73"/>
        <v>0</v>
      </c>
      <c r="BD59" s="66">
        <f t="shared" si="73"/>
        <v>0</v>
      </c>
      <c r="BE59" s="66">
        <f t="shared" ref="BE59:BP68" si="74">+L59-AI59</f>
        <v>0</v>
      </c>
      <c r="BF59" s="66">
        <f t="shared" si="74"/>
        <v>25787365</v>
      </c>
      <c r="BG59" s="66">
        <f t="shared" si="74"/>
        <v>0</v>
      </c>
      <c r="BH59" s="66">
        <f t="shared" si="74"/>
        <v>0</v>
      </c>
      <c r="BI59" s="66">
        <f t="shared" si="74"/>
        <v>0</v>
      </c>
      <c r="BJ59" s="66">
        <f t="shared" si="74"/>
        <v>0</v>
      </c>
      <c r="BK59" s="66">
        <f t="shared" si="74"/>
        <v>0</v>
      </c>
      <c r="BL59" s="66">
        <f t="shared" si="74"/>
        <v>0</v>
      </c>
      <c r="BM59" s="66">
        <f t="shared" si="74"/>
        <v>0</v>
      </c>
      <c r="BN59" s="66">
        <f t="shared" si="74"/>
        <v>0</v>
      </c>
      <c r="BO59" s="66">
        <f t="shared" si="74"/>
        <v>0</v>
      </c>
      <c r="BP59" s="66">
        <f t="shared" si="74"/>
        <v>0</v>
      </c>
      <c r="BQ59" s="66"/>
      <c r="BR59" s="66"/>
      <c r="BS59" s="66">
        <f t="shared" ref="BS59:BS90" si="75">Z59-AW59</f>
        <v>0</v>
      </c>
      <c r="BT59" s="66">
        <f t="shared" ref="BT59:BT68" si="76">+AA59-AX59</f>
        <v>31826374</v>
      </c>
      <c r="BU59" s="119">
        <f t="shared" si="10"/>
        <v>0.41886261000000002</v>
      </c>
      <c r="BV59" s="66">
        <f t="shared" ref="BV59:BV90" si="77">SUM(BW59:CP59)</f>
        <v>41886261</v>
      </c>
      <c r="BW59" s="66"/>
      <c r="BX59" s="66"/>
      <c r="BY59" s="66"/>
      <c r="BZ59" s="66"/>
      <c r="CA59" s="66"/>
      <c r="CB59" s="66">
        <f>+'[1]MAYO 2016'!$H$1506-CP59</f>
        <v>23712635</v>
      </c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>
        <f>+'[1]MAYO 2016'!$H$1509+'[1]MAYO 2016'!$H$1511+'[1]MAYO 2016'!$H$1519+'[1]MAYO 2016'!$H$1520+'[1]MAYO 2016'!$H$1523+'[1]MAYO 2016'!$H$1524+'[1]MAYO 2016'!$H$1525+'[1]MAYO 2016'!$H$1531+'[1]MAYO 2016'!$H$1532+'[1]MAYO 2016'!$H$1533+'[1]MAYO 2016'!$H$1540</f>
        <v>18173626</v>
      </c>
      <c r="CQ59" s="119">
        <f t="shared" si="68"/>
        <v>0.58113738999999998</v>
      </c>
      <c r="CR59" s="66">
        <f t="shared" ref="CR59:CR90" si="78">SUM(CS59:DL59)</f>
        <v>58113739</v>
      </c>
      <c r="CS59" s="66">
        <f t="shared" ref="CS59:DB74" si="79">H59-BW59</f>
        <v>0</v>
      </c>
      <c r="CT59" s="66">
        <f t="shared" si="79"/>
        <v>0</v>
      </c>
      <c r="CU59" s="66">
        <f t="shared" si="79"/>
        <v>0</v>
      </c>
      <c r="CV59" s="66">
        <f t="shared" si="79"/>
        <v>0</v>
      </c>
      <c r="CW59" s="66">
        <f t="shared" si="79"/>
        <v>0</v>
      </c>
      <c r="CX59" s="66">
        <f t="shared" si="79"/>
        <v>26287365</v>
      </c>
      <c r="CY59" s="66">
        <f t="shared" si="79"/>
        <v>0</v>
      </c>
      <c r="CZ59" s="66">
        <f t="shared" ref="CZ59:DB68" si="80">+O59-CD59</f>
        <v>0</v>
      </c>
      <c r="DA59" s="66">
        <f t="shared" si="80"/>
        <v>0</v>
      </c>
      <c r="DB59" s="66">
        <f t="shared" si="80"/>
        <v>0</v>
      </c>
      <c r="DC59" s="66">
        <f t="shared" ref="DC59:DH89" si="81">R59-CG59</f>
        <v>0</v>
      </c>
      <c r="DD59" s="66">
        <f t="shared" si="81"/>
        <v>0</v>
      </c>
      <c r="DE59" s="66">
        <f t="shared" si="81"/>
        <v>0</v>
      </c>
      <c r="DF59" s="66">
        <f t="shared" ref="DF59:DH68" si="82">+U59-CJ59</f>
        <v>0</v>
      </c>
      <c r="DG59" s="66">
        <f t="shared" si="82"/>
        <v>0</v>
      </c>
      <c r="DH59" s="66">
        <f t="shared" si="82"/>
        <v>0</v>
      </c>
      <c r="DI59" s="66"/>
      <c r="DJ59" s="66">
        <f t="shared" ref="DJ59:DL68" si="83">+Y59-CN59</f>
        <v>0</v>
      </c>
      <c r="DK59" s="74">
        <f t="shared" si="83"/>
        <v>0</v>
      </c>
      <c r="DL59" s="66">
        <f t="shared" si="83"/>
        <v>31826374</v>
      </c>
      <c r="DN59" s="198"/>
      <c r="DO59" s="198"/>
      <c r="DP59" s="198"/>
      <c r="DQ59" s="198"/>
      <c r="DR59" s="198"/>
    </row>
    <row r="60" spans="1:122" ht="37.5" hidden="1" customHeight="1" x14ac:dyDescent="0.25">
      <c r="A60" s="225"/>
      <c r="B60" s="216"/>
      <c r="C60" s="103" t="s">
        <v>188</v>
      </c>
      <c r="D60" s="69" t="s">
        <v>187</v>
      </c>
      <c r="E60" s="82">
        <v>520</v>
      </c>
      <c r="F60" s="67" t="s">
        <v>98</v>
      </c>
      <c r="G60" s="66">
        <f t="shared" si="69"/>
        <v>2000000</v>
      </c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>
        <v>2000000</v>
      </c>
      <c r="AC60" s="22">
        <f t="shared" si="1"/>
        <v>0.5</v>
      </c>
      <c r="AD60" s="66">
        <f t="shared" si="70"/>
        <v>1000000</v>
      </c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>
        <f>+'[3]ABRIL 2016'!$G$1362</f>
        <v>1000000</v>
      </c>
      <c r="AY60" s="22">
        <f t="shared" si="3"/>
        <v>0.5</v>
      </c>
      <c r="AZ60" s="66">
        <f t="shared" si="71"/>
        <v>1000000</v>
      </c>
      <c r="BA60" s="66">
        <f t="shared" si="72"/>
        <v>0</v>
      </c>
      <c r="BB60" s="66">
        <f t="shared" si="73"/>
        <v>0</v>
      </c>
      <c r="BC60" s="66">
        <f t="shared" si="73"/>
        <v>0</v>
      </c>
      <c r="BD60" s="66">
        <f t="shared" si="73"/>
        <v>0</v>
      </c>
      <c r="BE60" s="66">
        <f t="shared" si="74"/>
        <v>0</v>
      </c>
      <c r="BF60" s="66">
        <f t="shared" si="74"/>
        <v>0</v>
      </c>
      <c r="BG60" s="66">
        <f t="shared" si="74"/>
        <v>0</v>
      </c>
      <c r="BH60" s="66">
        <f t="shared" si="74"/>
        <v>0</v>
      </c>
      <c r="BI60" s="66">
        <f t="shared" si="74"/>
        <v>0</v>
      </c>
      <c r="BJ60" s="66">
        <f t="shared" si="74"/>
        <v>0</v>
      </c>
      <c r="BK60" s="66">
        <f t="shared" si="74"/>
        <v>0</v>
      </c>
      <c r="BL60" s="66">
        <f t="shared" si="74"/>
        <v>0</v>
      </c>
      <c r="BM60" s="66">
        <f t="shared" si="74"/>
        <v>0</v>
      </c>
      <c r="BN60" s="66">
        <f t="shared" si="74"/>
        <v>0</v>
      </c>
      <c r="BO60" s="66">
        <f t="shared" si="74"/>
        <v>0</v>
      </c>
      <c r="BP60" s="66">
        <f t="shared" si="74"/>
        <v>0</v>
      </c>
      <c r="BQ60" s="66"/>
      <c r="BR60" s="66"/>
      <c r="BS60" s="66">
        <f t="shared" si="75"/>
        <v>0</v>
      </c>
      <c r="BT60" s="66">
        <f t="shared" si="76"/>
        <v>1000000</v>
      </c>
      <c r="BU60" s="22">
        <f t="shared" si="10"/>
        <v>0.5</v>
      </c>
      <c r="BV60" s="66">
        <f t="shared" si="77"/>
        <v>1000000</v>
      </c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66"/>
      <c r="CN60" s="66"/>
      <c r="CO60" s="66"/>
      <c r="CP60" s="66">
        <f>+'[3]ABRIL 2016'!$H$1359</f>
        <v>1000000</v>
      </c>
      <c r="CQ60" s="22">
        <f t="shared" si="68"/>
        <v>0.5</v>
      </c>
      <c r="CR60" s="66">
        <f t="shared" si="78"/>
        <v>1000000</v>
      </c>
      <c r="CS60" s="66">
        <f t="shared" si="79"/>
        <v>0</v>
      </c>
      <c r="CT60" s="66">
        <f t="shared" si="79"/>
        <v>0</v>
      </c>
      <c r="CU60" s="66">
        <f t="shared" si="79"/>
        <v>0</v>
      </c>
      <c r="CV60" s="66">
        <f t="shared" si="79"/>
        <v>0</v>
      </c>
      <c r="CW60" s="66">
        <f t="shared" si="79"/>
        <v>0</v>
      </c>
      <c r="CX60" s="66">
        <f t="shared" si="79"/>
        <v>0</v>
      </c>
      <c r="CY60" s="66">
        <f t="shared" si="79"/>
        <v>0</v>
      </c>
      <c r="CZ60" s="66">
        <f t="shared" si="80"/>
        <v>0</v>
      </c>
      <c r="DA60" s="66">
        <f t="shared" si="80"/>
        <v>0</v>
      </c>
      <c r="DB60" s="66">
        <f t="shared" si="80"/>
        <v>0</v>
      </c>
      <c r="DC60" s="66">
        <f t="shared" si="81"/>
        <v>0</v>
      </c>
      <c r="DD60" s="66">
        <f t="shared" si="81"/>
        <v>0</v>
      </c>
      <c r="DE60" s="66">
        <f t="shared" si="81"/>
        <v>0</v>
      </c>
      <c r="DF60" s="66">
        <f t="shared" si="82"/>
        <v>0</v>
      </c>
      <c r="DG60" s="66">
        <f t="shared" si="82"/>
        <v>0</v>
      </c>
      <c r="DH60" s="66">
        <f t="shared" si="82"/>
        <v>0</v>
      </c>
      <c r="DI60" s="66"/>
      <c r="DJ60" s="66">
        <f t="shared" si="83"/>
        <v>0</v>
      </c>
      <c r="DK60" s="74">
        <f t="shared" si="83"/>
        <v>0</v>
      </c>
      <c r="DL60" s="66">
        <f t="shared" si="83"/>
        <v>1000000</v>
      </c>
      <c r="DN60" s="198"/>
      <c r="DO60" s="198"/>
      <c r="DP60" s="198"/>
      <c r="DQ60" s="198"/>
      <c r="DR60" s="198"/>
    </row>
    <row r="61" spans="1:122" ht="51.75" hidden="1" customHeight="1" x14ac:dyDescent="0.25">
      <c r="A61" s="225"/>
      <c r="B61" s="217"/>
      <c r="C61" s="103" t="s">
        <v>186</v>
      </c>
      <c r="D61" s="69" t="s">
        <v>185</v>
      </c>
      <c r="E61" s="82">
        <v>520</v>
      </c>
      <c r="F61" s="67" t="s">
        <v>41</v>
      </c>
      <c r="G61" s="66">
        <f t="shared" si="69"/>
        <v>3000000</v>
      </c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>
        <v>3000000</v>
      </c>
      <c r="AC61" s="22">
        <f t="shared" si="1"/>
        <v>0.90670766666666669</v>
      </c>
      <c r="AD61" s="66">
        <f t="shared" si="70"/>
        <v>2720123</v>
      </c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>
        <f>+'[1]MAYO 2016'!$AG$1555</f>
        <v>2720123</v>
      </c>
      <c r="AY61" s="22">
        <f t="shared" si="3"/>
        <v>9.329233333333331E-2</v>
      </c>
      <c r="AZ61" s="66">
        <f t="shared" si="71"/>
        <v>279877</v>
      </c>
      <c r="BA61" s="66">
        <f t="shared" si="72"/>
        <v>0</v>
      </c>
      <c r="BB61" s="66">
        <f t="shared" si="73"/>
        <v>0</v>
      </c>
      <c r="BC61" s="66">
        <f t="shared" si="73"/>
        <v>0</v>
      </c>
      <c r="BD61" s="66">
        <f t="shared" si="73"/>
        <v>0</v>
      </c>
      <c r="BE61" s="66">
        <f t="shared" si="74"/>
        <v>0</v>
      </c>
      <c r="BF61" s="66">
        <f t="shared" si="74"/>
        <v>0</v>
      </c>
      <c r="BG61" s="66">
        <f t="shared" si="74"/>
        <v>0</v>
      </c>
      <c r="BH61" s="66">
        <f t="shared" si="74"/>
        <v>0</v>
      </c>
      <c r="BI61" s="66">
        <f t="shared" si="74"/>
        <v>0</v>
      </c>
      <c r="BJ61" s="66">
        <f t="shared" si="74"/>
        <v>0</v>
      </c>
      <c r="BK61" s="66">
        <f t="shared" si="74"/>
        <v>0</v>
      </c>
      <c r="BL61" s="66">
        <f t="shared" si="74"/>
        <v>0</v>
      </c>
      <c r="BM61" s="66">
        <f t="shared" si="74"/>
        <v>0</v>
      </c>
      <c r="BN61" s="66">
        <f t="shared" si="74"/>
        <v>0</v>
      </c>
      <c r="BO61" s="66">
        <f t="shared" si="74"/>
        <v>0</v>
      </c>
      <c r="BP61" s="66">
        <f t="shared" si="74"/>
        <v>0</v>
      </c>
      <c r="BQ61" s="66"/>
      <c r="BR61" s="66"/>
      <c r="BS61" s="66">
        <f t="shared" si="75"/>
        <v>0</v>
      </c>
      <c r="BT61" s="66">
        <f t="shared" si="76"/>
        <v>279877</v>
      </c>
      <c r="BU61" s="22">
        <f t="shared" si="10"/>
        <v>0.90670766666666669</v>
      </c>
      <c r="BV61" s="66">
        <f t="shared" si="77"/>
        <v>2720123</v>
      </c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>
        <f>+'[1]MAYO 2016'!$H$1553</f>
        <v>2720123</v>
      </c>
      <c r="CQ61" s="22">
        <f t="shared" si="68"/>
        <v>9.329233333333331E-2</v>
      </c>
      <c r="CR61" s="66">
        <f t="shared" si="78"/>
        <v>279877</v>
      </c>
      <c r="CS61" s="66">
        <f t="shared" si="79"/>
        <v>0</v>
      </c>
      <c r="CT61" s="66">
        <f t="shared" si="79"/>
        <v>0</v>
      </c>
      <c r="CU61" s="66">
        <f t="shared" si="79"/>
        <v>0</v>
      </c>
      <c r="CV61" s="66">
        <f t="shared" si="79"/>
        <v>0</v>
      </c>
      <c r="CW61" s="66">
        <f t="shared" si="79"/>
        <v>0</v>
      </c>
      <c r="CX61" s="66">
        <f t="shared" si="79"/>
        <v>0</v>
      </c>
      <c r="CY61" s="66">
        <f t="shared" si="79"/>
        <v>0</v>
      </c>
      <c r="CZ61" s="66">
        <f t="shared" si="80"/>
        <v>0</v>
      </c>
      <c r="DA61" s="66">
        <f t="shared" si="80"/>
        <v>0</v>
      </c>
      <c r="DB61" s="66">
        <f t="shared" si="80"/>
        <v>0</v>
      </c>
      <c r="DC61" s="66">
        <f t="shared" si="81"/>
        <v>0</v>
      </c>
      <c r="DD61" s="66">
        <f t="shared" si="81"/>
        <v>0</v>
      </c>
      <c r="DE61" s="66">
        <f t="shared" si="81"/>
        <v>0</v>
      </c>
      <c r="DF61" s="66">
        <f t="shared" si="82"/>
        <v>0</v>
      </c>
      <c r="DG61" s="66">
        <f t="shared" si="82"/>
        <v>0</v>
      </c>
      <c r="DH61" s="66">
        <f t="shared" si="82"/>
        <v>0</v>
      </c>
      <c r="DI61" s="66"/>
      <c r="DJ61" s="66">
        <f t="shared" si="83"/>
        <v>0</v>
      </c>
      <c r="DK61" s="74">
        <f t="shared" si="83"/>
        <v>0</v>
      </c>
      <c r="DL61" s="66">
        <f t="shared" si="83"/>
        <v>279877</v>
      </c>
      <c r="DN61" s="198"/>
      <c r="DO61" s="198"/>
      <c r="DP61" s="198"/>
      <c r="DQ61" s="198"/>
      <c r="DR61" s="198"/>
    </row>
    <row r="62" spans="1:122" ht="39" hidden="1" customHeight="1" x14ac:dyDescent="0.25">
      <c r="A62" s="225"/>
      <c r="B62" s="110" t="s">
        <v>184</v>
      </c>
      <c r="C62" s="103" t="s">
        <v>183</v>
      </c>
      <c r="D62" s="69" t="s">
        <v>182</v>
      </c>
      <c r="E62" s="82">
        <v>520</v>
      </c>
      <c r="F62" s="67" t="s">
        <v>117</v>
      </c>
      <c r="G62" s="66">
        <f t="shared" si="69"/>
        <v>20000000</v>
      </c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>
        <v>20000000</v>
      </c>
      <c r="U62" s="66"/>
      <c r="V62" s="66"/>
      <c r="W62" s="66"/>
      <c r="X62" s="66"/>
      <c r="Y62" s="66"/>
      <c r="Z62" s="66"/>
      <c r="AA62" s="66"/>
      <c r="AC62" s="22">
        <f t="shared" si="1"/>
        <v>0.84190584999999996</v>
      </c>
      <c r="AD62" s="66">
        <f t="shared" si="70"/>
        <v>16838117</v>
      </c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>
        <f>+'[1]MAYO 2016'!$W$1566</f>
        <v>16838117</v>
      </c>
      <c r="AR62" s="66"/>
      <c r="AS62" s="66"/>
      <c r="AT62" s="66"/>
      <c r="AU62" s="66"/>
      <c r="AV62" s="66"/>
      <c r="AW62" s="66"/>
      <c r="AX62" s="66"/>
      <c r="AY62" s="22">
        <f t="shared" si="3"/>
        <v>0.15809415000000004</v>
      </c>
      <c r="AZ62" s="66">
        <f t="shared" si="71"/>
        <v>3161883</v>
      </c>
      <c r="BA62" s="66">
        <f t="shared" si="72"/>
        <v>0</v>
      </c>
      <c r="BB62" s="66">
        <f t="shared" si="73"/>
        <v>0</v>
      </c>
      <c r="BC62" s="66">
        <f t="shared" si="73"/>
        <v>0</v>
      </c>
      <c r="BD62" s="66">
        <f t="shared" si="73"/>
        <v>0</v>
      </c>
      <c r="BE62" s="66">
        <f t="shared" si="74"/>
        <v>0</v>
      </c>
      <c r="BF62" s="66">
        <f t="shared" si="74"/>
        <v>0</v>
      </c>
      <c r="BG62" s="66">
        <f t="shared" si="74"/>
        <v>0</v>
      </c>
      <c r="BH62" s="66">
        <f t="shared" si="74"/>
        <v>0</v>
      </c>
      <c r="BI62" s="66">
        <f t="shared" si="74"/>
        <v>0</v>
      </c>
      <c r="BJ62" s="66">
        <f t="shared" si="74"/>
        <v>0</v>
      </c>
      <c r="BK62" s="66">
        <f t="shared" si="74"/>
        <v>0</v>
      </c>
      <c r="BL62" s="66">
        <f t="shared" si="74"/>
        <v>0</v>
      </c>
      <c r="BM62" s="66">
        <f t="shared" si="74"/>
        <v>3161883</v>
      </c>
      <c r="BN62" s="66">
        <f t="shared" si="74"/>
        <v>0</v>
      </c>
      <c r="BO62" s="66">
        <f t="shared" si="74"/>
        <v>0</v>
      </c>
      <c r="BP62" s="66">
        <f t="shared" si="74"/>
        <v>0</v>
      </c>
      <c r="BQ62" s="66"/>
      <c r="BR62" s="66">
        <f>+Y62-AV62</f>
        <v>0</v>
      </c>
      <c r="BS62" s="66">
        <f t="shared" si="75"/>
        <v>0</v>
      </c>
      <c r="BT62" s="66">
        <f t="shared" si="76"/>
        <v>0</v>
      </c>
      <c r="BU62" s="22">
        <f t="shared" si="10"/>
        <v>0.84190584999999996</v>
      </c>
      <c r="BV62" s="66">
        <f t="shared" si="77"/>
        <v>16838117</v>
      </c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>
        <f>+'[1]MAYO 2016'!$H$1564</f>
        <v>16838117</v>
      </c>
      <c r="CJ62" s="66"/>
      <c r="CK62" s="66"/>
      <c r="CL62" s="66"/>
      <c r="CM62" s="66"/>
      <c r="CN62" s="66"/>
      <c r="CO62" s="66"/>
      <c r="CP62" s="66"/>
      <c r="CQ62" s="22">
        <f t="shared" si="68"/>
        <v>0.15809415000000004</v>
      </c>
      <c r="CR62" s="66">
        <f t="shared" si="78"/>
        <v>3161883</v>
      </c>
      <c r="CS62" s="66">
        <f t="shared" si="79"/>
        <v>0</v>
      </c>
      <c r="CT62" s="66">
        <f t="shared" si="79"/>
        <v>0</v>
      </c>
      <c r="CU62" s="66">
        <f t="shared" si="79"/>
        <v>0</v>
      </c>
      <c r="CV62" s="66">
        <f t="shared" si="79"/>
        <v>0</v>
      </c>
      <c r="CW62" s="66">
        <f t="shared" si="79"/>
        <v>0</v>
      </c>
      <c r="CX62" s="66">
        <f t="shared" si="79"/>
        <v>0</v>
      </c>
      <c r="CY62" s="66">
        <f t="shared" si="79"/>
        <v>0</v>
      </c>
      <c r="CZ62" s="66">
        <f t="shared" si="80"/>
        <v>0</v>
      </c>
      <c r="DA62" s="66">
        <f t="shared" si="80"/>
        <v>0</v>
      </c>
      <c r="DB62" s="66">
        <f t="shared" si="80"/>
        <v>0</v>
      </c>
      <c r="DC62" s="66">
        <f t="shared" si="81"/>
        <v>0</v>
      </c>
      <c r="DD62" s="66">
        <f t="shared" si="81"/>
        <v>0</v>
      </c>
      <c r="DE62" s="66">
        <f t="shared" si="81"/>
        <v>3161883</v>
      </c>
      <c r="DF62" s="66">
        <f t="shared" si="82"/>
        <v>0</v>
      </c>
      <c r="DG62" s="66">
        <f t="shared" si="82"/>
        <v>0</v>
      </c>
      <c r="DH62" s="66">
        <f t="shared" si="82"/>
        <v>0</v>
      </c>
      <c r="DI62" s="66"/>
      <c r="DJ62" s="66">
        <f t="shared" si="83"/>
        <v>0</v>
      </c>
      <c r="DK62" s="74">
        <f t="shared" si="83"/>
        <v>0</v>
      </c>
      <c r="DL62" s="66">
        <f t="shared" si="83"/>
        <v>0</v>
      </c>
      <c r="DN62" s="198"/>
      <c r="DO62" s="198"/>
      <c r="DP62" s="198"/>
      <c r="DQ62" s="198"/>
      <c r="DR62" s="198"/>
    </row>
    <row r="63" spans="1:122" ht="36.75" hidden="1" customHeight="1" x14ac:dyDescent="0.25">
      <c r="A63" s="225"/>
      <c r="B63" s="215" t="s">
        <v>181</v>
      </c>
      <c r="C63" s="103" t="s">
        <v>180</v>
      </c>
      <c r="D63" s="69" t="s">
        <v>179</v>
      </c>
      <c r="E63" s="82">
        <v>520</v>
      </c>
      <c r="F63" s="67" t="s">
        <v>117</v>
      </c>
      <c r="G63" s="66">
        <f t="shared" si="69"/>
        <v>95000000</v>
      </c>
      <c r="H63" s="66"/>
      <c r="I63" s="39"/>
      <c r="J63" s="39"/>
      <c r="K63" s="39"/>
      <c r="L63" s="66">
        <f>228450721-133450721</f>
        <v>95000000</v>
      </c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C63" s="22">
        <f t="shared" si="1"/>
        <v>8.7615157894736839E-2</v>
      </c>
      <c r="AD63" s="66">
        <f t="shared" si="70"/>
        <v>8323440</v>
      </c>
      <c r="AE63" s="66"/>
      <c r="AF63" s="66"/>
      <c r="AG63" s="66"/>
      <c r="AH63" s="66"/>
      <c r="AI63" s="66">
        <f>+'[1]MAYO 2016'!$O$1593</f>
        <v>8323440</v>
      </c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22">
        <f t="shared" si="3"/>
        <v>0.91238484210526316</v>
      </c>
      <c r="AZ63" s="66">
        <f t="shared" si="71"/>
        <v>86676560</v>
      </c>
      <c r="BA63" s="66">
        <f t="shared" si="72"/>
        <v>0</v>
      </c>
      <c r="BB63" s="66">
        <f t="shared" si="73"/>
        <v>0</v>
      </c>
      <c r="BC63" s="66">
        <f t="shared" si="73"/>
        <v>0</v>
      </c>
      <c r="BD63" s="66">
        <f t="shared" si="73"/>
        <v>0</v>
      </c>
      <c r="BE63" s="66">
        <f t="shared" si="74"/>
        <v>86676560</v>
      </c>
      <c r="BF63" s="66">
        <f t="shared" si="74"/>
        <v>0</v>
      </c>
      <c r="BG63" s="66">
        <f t="shared" si="74"/>
        <v>0</v>
      </c>
      <c r="BH63" s="66">
        <f>O63-AL63</f>
        <v>0</v>
      </c>
      <c r="BI63" s="66">
        <f t="shared" si="74"/>
        <v>0</v>
      </c>
      <c r="BJ63" s="66">
        <f t="shared" si="74"/>
        <v>0</v>
      </c>
      <c r="BK63" s="66">
        <f t="shared" si="74"/>
        <v>0</v>
      </c>
      <c r="BL63" s="66">
        <f t="shared" si="74"/>
        <v>0</v>
      </c>
      <c r="BM63" s="66">
        <f t="shared" si="74"/>
        <v>0</v>
      </c>
      <c r="BN63" s="66">
        <f>U63-AR63</f>
        <v>0</v>
      </c>
      <c r="BO63" s="66">
        <f t="shared" si="74"/>
        <v>0</v>
      </c>
      <c r="BP63" s="66">
        <f t="shared" si="74"/>
        <v>0</v>
      </c>
      <c r="BQ63" s="66"/>
      <c r="BR63" s="66"/>
      <c r="BS63" s="66">
        <f t="shared" si="75"/>
        <v>0</v>
      </c>
      <c r="BT63" s="66">
        <f t="shared" si="76"/>
        <v>0</v>
      </c>
      <c r="BU63" s="22">
        <f t="shared" si="10"/>
        <v>8.4210526315789472E-2</v>
      </c>
      <c r="BV63" s="66">
        <f t="shared" si="77"/>
        <v>8000000</v>
      </c>
      <c r="BW63" s="66"/>
      <c r="BX63" s="66"/>
      <c r="BY63" s="66"/>
      <c r="BZ63" s="66"/>
      <c r="CA63" s="66">
        <f>+'[1]MAYO 2016'!$H$1591</f>
        <v>8000000</v>
      </c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22">
        <f t="shared" si="68"/>
        <v>0.91578947368421049</v>
      </c>
      <c r="CR63" s="66">
        <f t="shared" si="78"/>
        <v>87000000</v>
      </c>
      <c r="CS63" s="66">
        <f t="shared" si="79"/>
        <v>0</v>
      </c>
      <c r="CT63" s="66">
        <f t="shared" si="79"/>
        <v>0</v>
      </c>
      <c r="CU63" s="66">
        <f t="shared" si="79"/>
        <v>0</v>
      </c>
      <c r="CV63" s="66">
        <f t="shared" si="79"/>
        <v>0</v>
      </c>
      <c r="CW63" s="66">
        <f t="shared" si="79"/>
        <v>87000000</v>
      </c>
      <c r="CX63" s="66">
        <f t="shared" si="79"/>
        <v>0</v>
      </c>
      <c r="CY63" s="66">
        <f t="shared" si="79"/>
        <v>0</v>
      </c>
      <c r="CZ63" s="66">
        <f t="shared" si="80"/>
        <v>0</v>
      </c>
      <c r="DA63" s="66">
        <f t="shared" si="80"/>
        <v>0</v>
      </c>
      <c r="DB63" s="66">
        <f t="shared" si="80"/>
        <v>0</v>
      </c>
      <c r="DC63" s="66">
        <f t="shared" si="81"/>
        <v>0</v>
      </c>
      <c r="DD63" s="66">
        <f t="shared" si="81"/>
        <v>0</v>
      </c>
      <c r="DE63" s="66">
        <f t="shared" si="81"/>
        <v>0</v>
      </c>
      <c r="DF63" s="66">
        <f t="shared" si="82"/>
        <v>0</v>
      </c>
      <c r="DG63" s="66">
        <f t="shared" si="82"/>
        <v>0</v>
      </c>
      <c r="DH63" s="66">
        <f t="shared" si="82"/>
        <v>0</v>
      </c>
      <c r="DI63" s="66"/>
      <c r="DJ63" s="66">
        <f t="shared" si="83"/>
        <v>0</v>
      </c>
      <c r="DK63" s="74">
        <f t="shared" si="83"/>
        <v>0</v>
      </c>
      <c r="DL63" s="66">
        <f t="shared" si="83"/>
        <v>0</v>
      </c>
      <c r="DN63" s="198"/>
      <c r="DO63" s="198"/>
      <c r="DP63" s="198"/>
      <c r="DQ63" s="198"/>
      <c r="DR63" s="198"/>
    </row>
    <row r="64" spans="1:122" ht="36" hidden="1" customHeight="1" x14ac:dyDescent="0.25">
      <c r="A64" s="225"/>
      <c r="B64" s="216"/>
      <c r="C64" s="103" t="s">
        <v>178</v>
      </c>
      <c r="D64" s="69" t="s">
        <v>177</v>
      </c>
      <c r="E64" s="82">
        <v>520</v>
      </c>
      <c r="F64" s="67" t="s">
        <v>117</v>
      </c>
      <c r="G64" s="66">
        <f t="shared" si="69"/>
        <v>361901442</v>
      </c>
      <c r="H64" s="105"/>
      <c r="I64" s="105"/>
      <c r="J64" s="39"/>
      <c r="K64" s="39"/>
      <c r="L64" s="66">
        <f>28450721+133450721</f>
        <v>161901442</v>
      </c>
      <c r="M64" s="66"/>
      <c r="N64" s="66"/>
      <c r="O64" s="66"/>
      <c r="P64" s="66"/>
      <c r="Q64" s="66"/>
      <c r="R64" s="66"/>
      <c r="S64" s="66">
        <v>200000000</v>
      </c>
      <c r="T64" s="66"/>
      <c r="U64" s="66"/>
      <c r="V64" s="66"/>
      <c r="W64" s="66"/>
      <c r="X64" s="66"/>
      <c r="Y64" s="66"/>
      <c r="Z64" s="66"/>
      <c r="AA64" s="66"/>
      <c r="AC64" s="22">
        <f t="shared" si="1"/>
        <v>0.59772341553698483</v>
      </c>
      <c r="AD64" s="66">
        <f t="shared" si="70"/>
        <v>216316966</v>
      </c>
      <c r="AE64" s="66"/>
      <c r="AF64" s="66"/>
      <c r="AG64" s="66"/>
      <c r="AH64" s="66"/>
      <c r="AI64" s="66">
        <f>+'[1]MAYO 2016'!$O$1600</f>
        <v>69408311</v>
      </c>
      <c r="AJ64" s="66"/>
      <c r="AK64" s="66"/>
      <c r="AL64" s="66"/>
      <c r="AM64" s="66"/>
      <c r="AN64" s="66"/>
      <c r="AO64" s="66"/>
      <c r="AP64" s="66">
        <f>+'[1]MAYO 2016'!$V$1600</f>
        <v>146908655</v>
      </c>
      <c r="AQ64" s="66"/>
      <c r="AR64" s="66"/>
      <c r="AS64" s="66"/>
      <c r="AT64" s="66"/>
      <c r="AU64" s="66"/>
      <c r="AV64" s="66"/>
      <c r="AW64" s="66"/>
      <c r="AX64" s="66"/>
      <c r="AY64" s="22">
        <f t="shared" si="3"/>
        <v>0.40227658446301517</v>
      </c>
      <c r="AZ64" s="66">
        <f t="shared" si="71"/>
        <v>145584476</v>
      </c>
      <c r="BA64" s="66">
        <f t="shared" si="72"/>
        <v>0</v>
      </c>
      <c r="BB64" s="66">
        <f t="shared" si="73"/>
        <v>0</v>
      </c>
      <c r="BC64" s="66">
        <f t="shared" si="73"/>
        <v>0</v>
      </c>
      <c r="BD64" s="66">
        <f t="shared" si="73"/>
        <v>0</v>
      </c>
      <c r="BE64" s="66">
        <f t="shared" si="74"/>
        <v>92493131</v>
      </c>
      <c r="BF64" s="66">
        <f t="shared" si="74"/>
        <v>0</v>
      </c>
      <c r="BG64" s="66">
        <f t="shared" si="74"/>
        <v>0</v>
      </c>
      <c r="BH64" s="66">
        <f>O64-AL64</f>
        <v>0</v>
      </c>
      <c r="BI64" s="66">
        <f t="shared" si="74"/>
        <v>0</v>
      </c>
      <c r="BJ64" s="66">
        <f t="shared" si="74"/>
        <v>0</v>
      </c>
      <c r="BK64" s="66">
        <f t="shared" si="74"/>
        <v>0</v>
      </c>
      <c r="BL64" s="66">
        <f t="shared" si="74"/>
        <v>53091345</v>
      </c>
      <c r="BM64" s="66">
        <f t="shared" si="74"/>
        <v>0</v>
      </c>
      <c r="BN64" s="66">
        <f>U64-AR64</f>
        <v>0</v>
      </c>
      <c r="BO64" s="66">
        <f t="shared" si="74"/>
        <v>0</v>
      </c>
      <c r="BP64" s="66">
        <f t="shared" si="74"/>
        <v>0</v>
      </c>
      <c r="BQ64" s="66"/>
      <c r="BR64" s="66"/>
      <c r="BS64" s="66">
        <f t="shared" si="75"/>
        <v>0</v>
      </c>
      <c r="BT64" s="66">
        <f t="shared" si="76"/>
        <v>0</v>
      </c>
      <c r="BU64" s="22">
        <f t="shared" si="10"/>
        <v>0.54514861811465232</v>
      </c>
      <c r="BV64" s="66">
        <f t="shared" si="77"/>
        <v>197290071</v>
      </c>
      <c r="BW64" s="66"/>
      <c r="BX64" s="66"/>
      <c r="BY64" s="66"/>
      <c r="BZ64" s="66"/>
      <c r="CA64" s="66">
        <f>+'[1]MAYO 2016'!$H$1601+'[1]MAYO 2016'!$H$1628+'[1]MAYO 2016'!$H$1630+'[1]MAYO 2016'!$H$1631+'[1]MAYO 2016'!$H$1632+'[1]MAYO 2016'!$H$1633+'[1]MAYO 2016'!$H$1634+'[1]MAYO 2016'!$H$1637+'[1]MAYO 2016'!$H$1638+'[1]MAYO 2016'!$H$1639+'[1]MAYO 2016'!$H$1640+'[1]MAYO 2016'!$H$1641+'[1]MAYO 2016'!$H$1642+'[1]MAYO 2016'!$H$1643+'[1]MAYO 2016'!$H$1645+'[1]MAYO 2016'!$H$1650+'[1]MAYO 2016'!$H$1651+'[1]MAYO 2016'!$H$1652</f>
        <v>63907149</v>
      </c>
      <c r="CB64" s="66"/>
      <c r="CC64" s="66"/>
      <c r="CD64" s="66"/>
      <c r="CE64" s="66"/>
      <c r="CF64" s="66"/>
      <c r="CG64" s="66"/>
      <c r="CH64" s="66">
        <f>+'[1]MAYO 2016'!$H$1598-CA64</f>
        <v>133382922</v>
      </c>
      <c r="CI64" s="66"/>
      <c r="CJ64" s="66"/>
      <c r="CK64" s="66"/>
      <c r="CL64" s="66"/>
      <c r="CM64" s="66"/>
      <c r="CN64" s="66"/>
      <c r="CO64" s="66"/>
      <c r="CP64" s="66"/>
      <c r="CQ64" s="22">
        <f t="shared" si="68"/>
        <v>0.45485138188534768</v>
      </c>
      <c r="CR64" s="66">
        <f t="shared" si="78"/>
        <v>164611371</v>
      </c>
      <c r="CS64" s="66">
        <f t="shared" si="79"/>
        <v>0</v>
      </c>
      <c r="CT64" s="66">
        <f t="shared" si="79"/>
        <v>0</v>
      </c>
      <c r="CU64" s="66">
        <f t="shared" si="79"/>
        <v>0</v>
      </c>
      <c r="CV64" s="66">
        <f t="shared" si="79"/>
        <v>0</v>
      </c>
      <c r="CW64" s="66">
        <f t="shared" si="79"/>
        <v>97994293</v>
      </c>
      <c r="CX64" s="66">
        <f t="shared" si="79"/>
        <v>0</v>
      </c>
      <c r="CY64" s="66">
        <f t="shared" si="79"/>
        <v>0</v>
      </c>
      <c r="CZ64" s="66">
        <f t="shared" si="80"/>
        <v>0</v>
      </c>
      <c r="DA64" s="66">
        <f t="shared" si="80"/>
        <v>0</v>
      </c>
      <c r="DB64" s="66">
        <f t="shared" si="80"/>
        <v>0</v>
      </c>
      <c r="DC64" s="66">
        <f t="shared" si="81"/>
        <v>0</v>
      </c>
      <c r="DD64" s="66">
        <f t="shared" si="81"/>
        <v>66617078</v>
      </c>
      <c r="DE64" s="66">
        <f t="shared" si="81"/>
        <v>0</v>
      </c>
      <c r="DF64" s="66">
        <f t="shared" si="82"/>
        <v>0</v>
      </c>
      <c r="DG64" s="66">
        <f t="shared" si="82"/>
        <v>0</v>
      </c>
      <c r="DH64" s="66">
        <f t="shared" si="82"/>
        <v>0</v>
      </c>
      <c r="DI64" s="66"/>
      <c r="DJ64" s="66">
        <f t="shared" si="83"/>
        <v>0</v>
      </c>
      <c r="DK64" s="74">
        <f t="shared" si="83"/>
        <v>0</v>
      </c>
      <c r="DL64" s="66">
        <f t="shared" si="83"/>
        <v>0</v>
      </c>
      <c r="DN64" s="198"/>
      <c r="DO64" s="198"/>
      <c r="DP64" s="198"/>
      <c r="DQ64" s="198"/>
      <c r="DR64" s="198"/>
    </row>
    <row r="65" spans="1:122" ht="30.75" hidden="1" customHeight="1" x14ac:dyDescent="0.25">
      <c r="A65" s="225"/>
      <c r="B65" s="216"/>
      <c r="C65" s="103" t="s">
        <v>176</v>
      </c>
      <c r="D65" s="69" t="s">
        <v>175</v>
      </c>
      <c r="E65" s="82">
        <v>520</v>
      </c>
      <c r="F65" s="67" t="s">
        <v>174</v>
      </c>
      <c r="G65" s="66">
        <f t="shared" si="69"/>
        <v>11000000</v>
      </c>
      <c r="H65" s="66"/>
      <c r="I65" s="39"/>
      <c r="J65" s="39"/>
      <c r="K65" s="39"/>
      <c r="L65" s="39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>
        <f>8000000+3000000</f>
        <v>11000000</v>
      </c>
      <c r="AC65" s="22">
        <f t="shared" si="1"/>
        <v>0.84841072727272726</v>
      </c>
      <c r="AD65" s="66">
        <f t="shared" si="70"/>
        <v>9332518</v>
      </c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>
        <f>+'[1]MAYO 2016'!$AG$1669</f>
        <v>9332518</v>
      </c>
      <c r="AY65" s="22">
        <f t="shared" si="3"/>
        <v>0.15158927272727274</v>
      </c>
      <c r="AZ65" s="66">
        <f t="shared" si="71"/>
        <v>1667482</v>
      </c>
      <c r="BA65" s="66">
        <f t="shared" si="72"/>
        <v>0</v>
      </c>
      <c r="BB65" s="66">
        <f t="shared" si="73"/>
        <v>0</v>
      </c>
      <c r="BC65" s="66">
        <f t="shared" si="73"/>
        <v>0</v>
      </c>
      <c r="BD65" s="66">
        <f t="shared" si="73"/>
        <v>0</v>
      </c>
      <c r="BE65" s="66">
        <f t="shared" si="74"/>
        <v>0</v>
      </c>
      <c r="BF65" s="66">
        <f t="shared" si="74"/>
        <v>0</v>
      </c>
      <c r="BG65" s="66">
        <f t="shared" si="74"/>
        <v>0</v>
      </c>
      <c r="BH65" s="66">
        <f>O65-AL65</f>
        <v>0</v>
      </c>
      <c r="BI65" s="66">
        <f t="shared" si="74"/>
        <v>0</v>
      </c>
      <c r="BJ65" s="66">
        <f t="shared" si="74"/>
        <v>0</v>
      </c>
      <c r="BK65" s="66">
        <f t="shared" si="74"/>
        <v>0</v>
      </c>
      <c r="BL65" s="66">
        <f t="shared" si="74"/>
        <v>0</v>
      </c>
      <c r="BM65" s="66">
        <f t="shared" si="74"/>
        <v>0</v>
      </c>
      <c r="BN65" s="66">
        <f>U65-AR65</f>
        <v>0</v>
      </c>
      <c r="BO65" s="66">
        <f t="shared" si="74"/>
        <v>0</v>
      </c>
      <c r="BP65" s="66">
        <f t="shared" si="74"/>
        <v>0</v>
      </c>
      <c r="BQ65" s="66"/>
      <c r="BR65" s="66"/>
      <c r="BS65" s="66">
        <f t="shared" si="75"/>
        <v>0</v>
      </c>
      <c r="BT65" s="66">
        <f t="shared" si="76"/>
        <v>1667482</v>
      </c>
      <c r="BU65" s="22">
        <f t="shared" si="10"/>
        <v>0.1089339090909091</v>
      </c>
      <c r="BV65" s="66">
        <f t="shared" si="77"/>
        <v>1198273</v>
      </c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>
        <f>+'[1]MAYO 2016'!$H$1667</f>
        <v>1198273</v>
      </c>
      <c r="CQ65" s="22">
        <f t="shared" si="68"/>
        <v>0.89106609090909095</v>
      </c>
      <c r="CR65" s="66">
        <f t="shared" si="78"/>
        <v>9801727</v>
      </c>
      <c r="CS65" s="66">
        <f t="shared" si="79"/>
        <v>0</v>
      </c>
      <c r="CT65" s="66">
        <f t="shared" si="79"/>
        <v>0</v>
      </c>
      <c r="CU65" s="66">
        <f t="shared" si="79"/>
        <v>0</v>
      </c>
      <c r="CV65" s="66">
        <f t="shared" si="79"/>
        <v>0</v>
      </c>
      <c r="CW65" s="66">
        <f t="shared" si="79"/>
        <v>0</v>
      </c>
      <c r="CX65" s="66">
        <f t="shared" si="79"/>
        <v>0</v>
      </c>
      <c r="CY65" s="66">
        <f t="shared" si="79"/>
        <v>0</v>
      </c>
      <c r="CZ65" s="66">
        <f t="shared" si="80"/>
        <v>0</v>
      </c>
      <c r="DA65" s="66">
        <f t="shared" si="80"/>
        <v>0</v>
      </c>
      <c r="DB65" s="66">
        <f t="shared" si="80"/>
        <v>0</v>
      </c>
      <c r="DC65" s="66">
        <f t="shared" si="81"/>
        <v>0</v>
      </c>
      <c r="DD65" s="66">
        <f t="shared" si="81"/>
        <v>0</v>
      </c>
      <c r="DE65" s="66">
        <f t="shared" si="81"/>
        <v>0</v>
      </c>
      <c r="DF65" s="66">
        <f t="shared" si="82"/>
        <v>0</v>
      </c>
      <c r="DG65" s="66">
        <f t="shared" si="82"/>
        <v>0</v>
      </c>
      <c r="DH65" s="66">
        <f t="shared" si="82"/>
        <v>0</v>
      </c>
      <c r="DI65" s="66"/>
      <c r="DJ65" s="66">
        <f t="shared" si="83"/>
        <v>0</v>
      </c>
      <c r="DK65" s="74">
        <f t="shared" si="83"/>
        <v>0</v>
      </c>
      <c r="DL65" s="66">
        <f t="shared" si="83"/>
        <v>9801727</v>
      </c>
      <c r="DN65" s="198"/>
      <c r="DO65" s="198"/>
      <c r="DP65" s="198"/>
      <c r="DQ65" s="198"/>
      <c r="DR65" s="198"/>
    </row>
    <row r="66" spans="1:122" ht="30" hidden="1" customHeight="1" x14ac:dyDescent="0.25">
      <c r="A66" s="225"/>
      <c r="B66" s="216"/>
      <c r="C66" s="103" t="s">
        <v>173</v>
      </c>
      <c r="D66" s="69" t="s">
        <v>172</v>
      </c>
      <c r="E66" s="82">
        <v>520</v>
      </c>
      <c r="F66" s="67" t="s">
        <v>169</v>
      </c>
      <c r="G66" s="66">
        <f t="shared" si="69"/>
        <v>5000000</v>
      </c>
      <c r="H66" s="66"/>
      <c r="I66" s="39"/>
      <c r="J66" s="39"/>
      <c r="K66" s="39"/>
      <c r="L66" s="39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>
        <v>5000000</v>
      </c>
      <c r="AC66" s="22">
        <f t="shared" si="1"/>
        <v>1</v>
      </c>
      <c r="AD66" s="66">
        <f t="shared" si="70"/>
        <v>5000000</v>
      </c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>
        <f>+'[1]MAYO 2016'!$AG$1678</f>
        <v>5000000</v>
      </c>
      <c r="AY66" s="22">
        <f t="shared" si="3"/>
        <v>0</v>
      </c>
      <c r="AZ66" s="66">
        <f t="shared" si="71"/>
        <v>0</v>
      </c>
      <c r="BA66" s="66">
        <f t="shared" si="72"/>
        <v>0</v>
      </c>
      <c r="BB66" s="66">
        <f t="shared" si="73"/>
        <v>0</v>
      </c>
      <c r="BC66" s="66">
        <f t="shared" si="73"/>
        <v>0</v>
      </c>
      <c r="BD66" s="66">
        <f t="shared" si="73"/>
        <v>0</v>
      </c>
      <c r="BE66" s="66">
        <f t="shared" si="74"/>
        <v>0</v>
      </c>
      <c r="BF66" s="66">
        <f t="shared" si="74"/>
        <v>0</v>
      </c>
      <c r="BG66" s="66">
        <f t="shared" si="74"/>
        <v>0</v>
      </c>
      <c r="BH66" s="66">
        <f>O66-AL66</f>
        <v>0</v>
      </c>
      <c r="BI66" s="66">
        <f t="shared" si="74"/>
        <v>0</v>
      </c>
      <c r="BJ66" s="66">
        <f t="shared" si="74"/>
        <v>0</v>
      </c>
      <c r="BK66" s="66">
        <f t="shared" si="74"/>
        <v>0</v>
      </c>
      <c r="BL66" s="66">
        <f t="shared" si="74"/>
        <v>0</v>
      </c>
      <c r="BM66" s="66">
        <f t="shared" si="74"/>
        <v>0</v>
      </c>
      <c r="BN66" s="66">
        <f>U66-AR66</f>
        <v>0</v>
      </c>
      <c r="BO66" s="66">
        <f t="shared" si="74"/>
        <v>0</v>
      </c>
      <c r="BP66" s="66">
        <f t="shared" si="74"/>
        <v>0</v>
      </c>
      <c r="BQ66" s="66"/>
      <c r="BR66" s="66"/>
      <c r="BS66" s="66">
        <f t="shared" si="75"/>
        <v>0</v>
      </c>
      <c r="BT66" s="66">
        <f t="shared" si="76"/>
        <v>0</v>
      </c>
      <c r="BU66" s="22">
        <f t="shared" si="10"/>
        <v>0.99863999999999997</v>
      </c>
      <c r="BV66" s="66">
        <f t="shared" si="77"/>
        <v>4993200</v>
      </c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>
        <f>+'[1]MAYO 2016'!$H$1676</f>
        <v>4993200</v>
      </c>
      <c r="CQ66" s="22">
        <f t="shared" si="68"/>
        <v>1.3600000000000279E-3</v>
      </c>
      <c r="CR66" s="66">
        <f t="shared" si="78"/>
        <v>6800</v>
      </c>
      <c r="CS66" s="66">
        <f t="shared" si="79"/>
        <v>0</v>
      </c>
      <c r="CT66" s="66">
        <f t="shared" si="79"/>
        <v>0</v>
      </c>
      <c r="CU66" s="66">
        <f t="shared" si="79"/>
        <v>0</v>
      </c>
      <c r="CV66" s="66">
        <f t="shared" si="79"/>
        <v>0</v>
      </c>
      <c r="CW66" s="66">
        <f t="shared" si="79"/>
        <v>0</v>
      </c>
      <c r="CX66" s="66">
        <f t="shared" si="79"/>
        <v>0</v>
      </c>
      <c r="CY66" s="66">
        <f t="shared" si="79"/>
        <v>0</v>
      </c>
      <c r="CZ66" s="66">
        <f t="shared" si="80"/>
        <v>0</v>
      </c>
      <c r="DA66" s="66">
        <f t="shared" si="80"/>
        <v>0</v>
      </c>
      <c r="DB66" s="66">
        <f t="shared" si="80"/>
        <v>0</v>
      </c>
      <c r="DC66" s="66">
        <f t="shared" si="81"/>
        <v>0</v>
      </c>
      <c r="DD66" s="66">
        <f t="shared" si="81"/>
        <v>0</v>
      </c>
      <c r="DE66" s="66">
        <f t="shared" si="81"/>
        <v>0</v>
      </c>
      <c r="DF66" s="66">
        <f t="shared" si="82"/>
        <v>0</v>
      </c>
      <c r="DG66" s="66">
        <f t="shared" si="82"/>
        <v>0</v>
      </c>
      <c r="DH66" s="66">
        <f t="shared" si="82"/>
        <v>0</v>
      </c>
      <c r="DI66" s="66"/>
      <c r="DJ66" s="66">
        <f t="shared" si="83"/>
        <v>0</v>
      </c>
      <c r="DK66" s="74">
        <f t="shared" si="83"/>
        <v>0</v>
      </c>
      <c r="DL66" s="66">
        <f t="shared" si="83"/>
        <v>6800</v>
      </c>
      <c r="DN66" s="198"/>
      <c r="DO66" s="198"/>
      <c r="DP66" s="198"/>
      <c r="DQ66" s="198"/>
      <c r="DR66" s="198"/>
    </row>
    <row r="67" spans="1:122" ht="36" hidden="1" customHeight="1" x14ac:dyDescent="0.25">
      <c r="A67" s="225"/>
      <c r="B67" s="216"/>
      <c r="C67" s="103" t="s">
        <v>171</v>
      </c>
      <c r="D67" s="69" t="s">
        <v>170</v>
      </c>
      <c r="E67" s="82">
        <v>520</v>
      </c>
      <c r="F67" s="67" t="s">
        <v>169</v>
      </c>
      <c r="G67" s="66">
        <f t="shared" si="69"/>
        <v>7000000</v>
      </c>
      <c r="H67" s="66"/>
      <c r="I67" s="39"/>
      <c r="J67" s="39"/>
      <c r="K67" s="39"/>
      <c r="L67" s="39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>
        <v>7000000</v>
      </c>
      <c r="AB67" s="72"/>
      <c r="AC67" s="22">
        <f t="shared" si="1"/>
        <v>0</v>
      </c>
      <c r="AD67" s="66">
        <f t="shared" si="70"/>
        <v>0</v>
      </c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22">
        <f t="shared" si="3"/>
        <v>1</v>
      </c>
      <c r="AZ67" s="66">
        <f t="shared" si="71"/>
        <v>7000000</v>
      </c>
      <c r="BA67" s="66">
        <f t="shared" si="72"/>
        <v>0</v>
      </c>
      <c r="BB67" s="66">
        <f t="shared" si="73"/>
        <v>0</v>
      </c>
      <c r="BC67" s="66">
        <f t="shared" si="73"/>
        <v>0</v>
      </c>
      <c r="BD67" s="66">
        <f t="shared" si="73"/>
        <v>0</v>
      </c>
      <c r="BE67" s="66">
        <f t="shared" si="74"/>
        <v>0</v>
      </c>
      <c r="BF67" s="66">
        <f t="shared" si="74"/>
        <v>0</v>
      </c>
      <c r="BG67" s="66">
        <f t="shared" si="74"/>
        <v>0</v>
      </c>
      <c r="BH67" s="66">
        <f>+O67-AL67</f>
        <v>0</v>
      </c>
      <c r="BI67" s="66">
        <f t="shared" si="74"/>
        <v>0</v>
      </c>
      <c r="BJ67" s="66">
        <f t="shared" si="74"/>
        <v>0</v>
      </c>
      <c r="BK67" s="66">
        <f t="shared" si="74"/>
        <v>0</v>
      </c>
      <c r="BL67" s="66">
        <f t="shared" si="74"/>
        <v>0</v>
      </c>
      <c r="BM67" s="66">
        <f t="shared" si="74"/>
        <v>0</v>
      </c>
      <c r="BN67" s="66">
        <f>+U67-AR67</f>
        <v>0</v>
      </c>
      <c r="BO67" s="66">
        <f t="shared" si="74"/>
        <v>0</v>
      </c>
      <c r="BP67" s="66">
        <f t="shared" si="74"/>
        <v>0</v>
      </c>
      <c r="BQ67" s="66"/>
      <c r="BR67" s="66">
        <f>+Y67-AV67</f>
        <v>0</v>
      </c>
      <c r="BS67" s="66">
        <f t="shared" si="75"/>
        <v>0</v>
      </c>
      <c r="BT67" s="66">
        <f t="shared" si="76"/>
        <v>7000000</v>
      </c>
      <c r="BU67" s="22">
        <f t="shared" si="10"/>
        <v>0</v>
      </c>
      <c r="BV67" s="66">
        <f t="shared" si="77"/>
        <v>0</v>
      </c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22">
        <f t="shared" si="68"/>
        <v>1</v>
      </c>
      <c r="CR67" s="66">
        <f t="shared" si="78"/>
        <v>7000000</v>
      </c>
      <c r="CS67" s="66">
        <f t="shared" si="79"/>
        <v>0</v>
      </c>
      <c r="CT67" s="66">
        <f t="shared" si="79"/>
        <v>0</v>
      </c>
      <c r="CU67" s="66">
        <f t="shared" si="79"/>
        <v>0</v>
      </c>
      <c r="CV67" s="66">
        <f t="shared" si="79"/>
        <v>0</v>
      </c>
      <c r="CW67" s="66">
        <f t="shared" si="79"/>
        <v>0</v>
      </c>
      <c r="CX67" s="66">
        <f t="shared" si="79"/>
        <v>0</v>
      </c>
      <c r="CY67" s="66">
        <f t="shared" si="79"/>
        <v>0</v>
      </c>
      <c r="CZ67" s="66">
        <f t="shared" si="80"/>
        <v>0</v>
      </c>
      <c r="DA67" s="66">
        <f t="shared" si="80"/>
        <v>0</v>
      </c>
      <c r="DB67" s="66">
        <f t="shared" si="80"/>
        <v>0</v>
      </c>
      <c r="DC67" s="66">
        <f t="shared" si="81"/>
        <v>0</v>
      </c>
      <c r="DD67" s="66">
        <f t="shared" si="81"/>
        <v>0</v>
      </c>
      <c r="DE67" s="66">
        <f t="shared" si="81"/>
        <v>0</v>
      </c>
      <c r="DF67" s="66">
        <f t="shared" si="82"/>
        <v>0</v>
      </c>
      <c r="DG67" s="66">
        <f t="shared" si="82"/>
        <v>0</v>
      </c>
      <c r="DH67" s="66">
        <f t="shared" si="82"/>
        <v>0</v>
      </c>
      <c r="DI67" s="66"/>
      <c r="DJ67" s="66">
        <f t="shared" si="83"/>
        <v>0</v>
      </c>
      <c r="DK67" s="74">
        <f t="shared" si="83"/>
        <v>0</v>
      </c>
      <c r="DL67" s="66">
        <f t="shared" si="83"/>
        <v>7000000</v>
      </c>
      <c r="DN67" s="198"/>
      <c r="DO67" s="198"/>
      <c r="DP67" s="198"/>
      <c r="DQ67" s="198"/>
      <c r="DR67" s="198"/>
    </row>
    <row r="68" spans="1:122" ht="76.5" hidden="1" customHeight="1" x14ac:dyDescent="0.25">
      <c r="A68" s="225"/>
      <c r="B68" s="216"/>
      <c r="C68" s="103" t="s">
        <v>168</v>
      </c>
      <c r="D68" s="69" t="s">
        <v>167</v>
      </c>
      <c r="E68" s="82">
        <v>520</v>
      </c>
      <c r="F68" s="67" t="s">
        <v>166</v>
      </c>
      <c r="G68" s="66">
        <f t="shared" si="69"/>
        <v>342680799</v>
      </c>
      <c r="H68" s="66"/>
      <c r="I68" s="39"/>
      <c r="J68" s="39"/>
      <c r="K68" s="39"/>
      <c r="L68" s="39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>
        <f>267022558+25000000+11804220+35899362+2954659</f>
        <v>342680799</v>
      </c>
      <c r="AB68" s="72"/>
      <c r="AC68" s="22">
        <f t="shared" ref="AC68:AC91" si="84">+AD68/G68</f>
        <v>0.74401165383065426</v>
      </c>
      <c r="AD68" s="66">
        <f t="shared" si="70"/>
        <v>254958508</v>
      </c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>
        <f>+'[1]MAYO 2016'!$G$1692</f>
        <v>254958508</v>
      </c>
      <c r="AY68" s="22">
        <f t="shared" ref="AY68:AY91" si="85">1-AC68</f>
        <v>0.25598834616934574</v>
      </c>
      <c r="AZ68" s="66">
        <f t="shared" si="71"/>
        <v>87722291</v>
      </c>
      <c r="BA68" s="66">
        <f t="shared" si="72"/>
        <v>0</v>
      </c>
      <c r="BB68" s="66">
        <f t="shared" si="73"/>
        <v>0</v>
      </c>
      <c r="BC68" s="66">
        <f t="shared" si="73"/>
        <v>0</v>
      </c>
      <c r="BD68" s="66">
        <f t="shared" si="73"/>
        <v>0</v>
      </c>
      <c r="BE68" s="66">
        <f t="shared" si="74"/>
        <v>0</v>
      </c>
      <c r="BF68" s="66">
        <f t="shared" si="74"/>
        <v>0</v>
      </c>
      <c r="BG68" s="66">
        <f t="shared" si="74"/>
        <v>0</v>
      </c>
      <c r="BH68" s="66">
        <f>+O68-AL68</f>
        <v>0</v>
      </c>
      <c r="BI68" s="66">
        <f t="shared" si="74"/>
        <v>0</v>
      </c>
      <c r="BJ68" s="66">
        <f t="shared" si="74"/>
        <v>0</v>
      </c>
      <c r="BK68" s="66">
        <f t="shared" si="74"/>
        <v>0</v>
      </c>
      <c r="BL68" s="66">
        <f t="shared" si="74"/>
        <v>0</v>
      </c>
      <c r="BM68" s="66">
        <f t="shared" si="74"/>
        <v>0</v>
      </c>
      <c r="BN68" s="66">
        <f>+U68-AR68</f>
        <v>0</v>
      </c>
      <c r="BO68" s="66">
        <f t="shared" si="74"/>
        <v>0</v>
      </c>
      <c r="BP68" s="66">
        <f t="shared" si="74"/>
        <v>0</v>
      </c>
      <c r="BQ68" s="66"/>
      <c r="BR68" s="66"/>
      <c r="BS68" s="66">
        <f t="shared" si="75"/>
        <v>0</v>
      </c>
      <c r="BT68" s="66">
        <f t="shared" si="76"/>
        <v>87722291</v>
      </c>
      <c r="BU68" s="22">
        <f t="shared" ref="BU68:BU91" si="86">+BV68/G68</f>
        <v>0.71417238349558065</v>
      </c>
      <c r="BV68" s="66">
        <f t="shared" si="77"/>
        <v>244733163</v>
      </c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>
        <f>+'[1]MAYO 2016'!$H$1692</f>
        <v>244733163</v>
      </c>
      <c r="CQ68" s="22">
        <f t="shared" si="68"/>
        <v>0.28582761650441935</v>
      </c>
      <c r="CR68" s="66">
        <f t="shared" si="78"/>
        <v>97947636</v>
      </c>
      <c r="CS68" s="66">
        <f t="shared" si="79"/>
        <v>0</v>
      </c>
      <c r="CT68" s="66">
        <f t="shared" si="79"/>
        <v>0</v>
      </c>
      <c r="CU68" s="66">
        <f t="shared" si="79"/>
        <v>0</v>
      </c>
      <c r="CV68" s="66">
        <f t="shared" si="79"/>
        <v>0</v>
      </c>
      <c r="CW68" s="66">
        <f t="shared" si="79"/>
        <v>0</v>
      </c>
      <c r="CX68" s="66">
        <f t="shared" si="79"/>
        <v>0</v>
      </c>
      <c r="CY68" s="66">
        <f t="shared" si="79"/>
        <v>0</v>
      </c>
      <c r="CZ68" s="66">
        <f t="shared" si="80"/>
        <v>0</v>
      </c>
      <c r="DA68" s="66">
        <f t="shared" si="80"/>
        <v>0</v>
      </c>
      <c r="DB68" s="66">
        <f t="shared" si="80"/>
        <v>0</v>
      </c>
      <c r="DC68" s="66">
        <f t="shared" si="81"/>
        <v>0</v>
      </c>
      <c r="DD68" s="66">
        <f t="shared" si="81"/>
        <v>0</v>
      </c>
      <c r="DE68" s="66">
        <f t="shared" si="81"/>
        <v>0</v>
      </c>
      <c r="DF68" s="66">
        <f t="shared" si="82"/>
        <v>0</v>
      </c>
      <c r="DG68" s="66">
        <f t="shared" si="82"/>
        <v>0</v>
      </c>
      <c r="DH68" s="66">
        <f t="shared" si="82"/>
        <v>0</v>
      </c>
      <c r="DI68" s="66"/>
      <c r="DJ68" s="66">
        <f t="shared" si="83"/>
        <v>0</v>
      </c>
      <c r="DK68" s="74">
        <f t="shared" si="83"/>
        <v>0</v>
      </c>
      <c r="DL68" s="66">
        <f t="shared" si="83"/>
        <v>97947636</v>
      </c>
      <c r="DN68" s="198"/>
      <c r="DO68" s="198"/>
      <c r="DP68" s="198"/>
      <c r="DQ68" s="198"/>
      <c r="DR68" s="198"/>
    </row>
    <row r="69" spans="1:122" ht="36" hidden="1" customHeight="1" x14ac:dyDescent="0.25">
      <c r="A69" s="225"/>
      <c r="B69" s="216"/>
      <c r="C69" s="103" t="s">
        <v>165</v>
      </c>
      <c r="D69" s="69" t="s">
        <v>164</v>
      </c>
      <c r="E69" s="82">
        <v>520</v>
      </c>
      <c r="F69" s="67" t="s">
        <v>117</v>
      </c>
      <c r="G69" s="66">
        <f t="shared" si="69"/>
        <v>20000000</v>
      </c>
      <c r="H69" s="66"/>
      <c r="I69" s="39"/>
      <c r="J69" s="39"/>
      <c r="K69" s="39"/>
      <c r="L69" s="66">
        <v>20000000</v>
      </c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72"/>
      <c r="AC69" s="22">
        <f t="shared" si="84"/>
        <v>0</v>
      </c>
      <c r="AD69" s="66">
        <f t="shared" si="70"/>
        <v>0</v>
      </c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22">
        <f t="shared" si="85"/>
        <v>1</v>
      </c>
      <c r="AZ69" s="66">
        <f t="shared" si="71"/>
        <v>20000000</v>
      </c>
      <c r="BA69" s="66">
        <f t="shared" si="72"/>
        <v>0</v>
      </c>
      <c r="BB69" s="66">
        <f t="shared" si="73"/>
        <v>0</v>
      </c>
      <c r="BC69" s="66">
        <f t="shared" si="73"/>
        <v>0</v>
      </c>
      <c r="BD69" s="66">
        <f t="shared" si="73"/>
        <v>0</v>
      </c>
      <c r="BE69" s="66">
        <f t="shared" si="73"/>
        <v>20000000</v>
      </c>
      <c r="BF69" s="66">
        <f t="shared" si="73"/>
        <v>0</v>
      </c>
      <c r="BG69" s="66">
        <f t="shared" si="73"/>
        <v>0</v>
      </c>
      <c r="BH69" s="66">
        <f t="shared" si="73"/>
        <v>0</v>
      </c>
      <c r="BI69" s="66">
        <f t="shared" si="73"/>
        <v>0</v>
      </c>
      <c r="BJ69" s="66">
        <f t="shared" si="73"/>
        <v>0</v>
      </c>
      <c r="BK69" s="66">
        <f t="shared" si="73"/>
        <v>0</v>
      </c>
      <c r="BL69" s="66">
        <f t="shared" si="73"/>
        <v>0</v>
      </c>
      <c r="BM69" s="66">
        <f t="shared" si="73"/>
        <v>0</v>
      </c>
      <c r="BN69" s="66">
        <f t="shared" si="73"/>
        <v>0</v>
      </c>
      <c r="BO69" s="66">
        <f t="shared" si="73"/>
        <v>0</v>
      </c>
      <c r="BP69" s="66">
        <f t="shared" si="73"/>
        <v>0</v>
      </c>
      <c r="BQ69" s="66"/>
      <c r="BR69" s="66">
        <f>Y69-AV69</f>
        <v>0</v>
      </c>
      <c r="BS69" s="66">
        <f t="shared" si="75"/>
        <v>0</v>
      </c>
      <c r="BT69" s="66">
        <f>AA69-AX69</f>
        <v>0</v>
      </c>
      <c r="BU69" s="22">
        <f t="shared" si="86"/>
        <v>0</v>
      </c>
      <c r="BV69" s="66">
        <f t="shared" si="77"/>
        <v>0</v>
      </c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22">
        <f t="shared" si="68"/>
        <v>1</v>
      </c>
      <c r="CR69" s="66">
        <f t="shared" si="78"/>
        <v>20000000</v>
      </c>
      <c r="CS69" s="66">
        <f t="shared" si="79"/>
        <v>0</v>
      </c>
      <c r="CT69" s="66">
        <f t="shared" si="79"/>
        <v>0</v>
      </c>
      <c r="CU69" s="66">
        <f t="shared" si="79"/>
        <v>0</v>
      </c>
      <c r="CV69" s="66">
        <f t="shared" si="79"/>
        <v>0</v>
      </c>
      <c r="CW69" s="66">
        <f t="shared" si="79"/>
        <v>20000000</v>
      </c>
      <c r="CX69" s="66">
        <f t="shared" si="79"/>
        <v>0</v>
      </c>
      <c r="CY69" s="66">
        <f t="shared" si="79"/>
        <v>0</v>
      </c>
      <c r="CZ69" s="66">
        <f t="shared" si="79"/>
        <v>0</v>
      </c>
      <c r="DA69" s="66">
        <f t="shared" si="79"/>
        <v>0</v>
      </c>
      <c r="DB69" s="66">
        <f t="shared" si="79"/>
        <v>0</v>
      </c>
      <c r="DC69" s="66">
        <f t="shared" si="81"/>
        <v>0</v>
      </c>
      <c r="DD69" s="66">
        <f t="shared" si="81"/>
        <v>0</v>
      </c>
      <c r="DE69" s="66">
        <f t="shared" si="81"/>
        <v>0</v>
      </c>
      <c r="DF69" s="66">
        <f t="shared" si="81"/>
        <v>0</v>
      </c>
      <c r="DG69" s="66">
        <f t="shared" si="81"/>
        <v>0</v>
      </c>
      <c r="DH69" s="66">
        <f t="shared" si="81"/>
        <v>0</v>
      </c>
      <c r="DI69" s="66"/>
      <c r="DJ69" s="66">
        <f t="shared" ref="DJ69:DL70" si="87">Y69-CN69</f>
        <v>0</v>
      </c>
      <c r="DK69" s="66">
        <f t="shared" si="87"/>
        <v>0</v>
      </c>
      <c r="DL69" s="66">
        <f t="shared" si="87"/>
        <v>0</v>
      </c>
      <c r="DN69" s="198"/>
      <c r="DO69" s="198"/>
      <c r="DP69" s="198"/>
      <c r="DQ69" s="198"/>
      <c r="DR69" s="198"/>
    </row>
    <row r="70" spans="1:122" ht="34.5" hidden="1" customHeight="1" x14ac:dyDescent="0.25">
      <c r="A70" s="226"/>
      <c r="B70" s="217"/>
      <c r="C70" s="103" t="s">
        <v>163</v>
      </c>
      <c r="D70" s="69" t="s">
        <v>162</v>
      </c>
      <c r="E70" s="82">
        <v>520</v>
      </c>
      <c r="F70" s="67" t="s">
        <v>117</v>
      </c>
      <c r="G70" s="66">
        <f t="shared" si="69"/>
        <v>20000000</v>
      </c>
      <c r="H70" s="66"/>
      <c r="I70" s="39"/>
      <c r="J70" s="39"/>
      <c r="K70" s="39"/>
      <c r="L70" s="66">
        <v>20000000</v>
      </c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72"/>
      <c r="AC70" s="22">
        <f t="shared" si="84"/>
        <v>0.76</v>
      </c>
      <c r="AD70" s="66">
        <f t="shared" si="70"/>
        <v>15200000</v>
      </c>
      <c r="AE70" s="66"/>
      <c r="AF70" s="66"/>
      <c r="AG70" s="66"/>
      <c r="AH70" s="66"/>
      <c r="AI70" s="66">
        <f>+'[3]ABRIL 2016'!$O$1527</f>
        <v>15200000</v>
      </c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22">
        <f t="shared" si="85"/>
        <v>0.24</v>
      </c>
      <c r="AZ70" s="66">
        <f t="shared" si="71"/>
        <v>4800000</v>
      </c>
      <c r="BA70" s="66">
        <f t="shared" si="72"/>
        <v>0</v>
      </c>
      <c r="BB70" s="66">
        <f t="shared" si="73"/>
        <v>0</v>
      </c>
      <c r="BC70" s="66">
        <f t="shared" si="73"/>
        <v>0</v>
      </c>
      <c r="BD70" s="66">
        <f t="shared" si="73"/>
        <v>0</v>
      </c>
      <c r="BE70" s="66">
        <f t="shared" si="73"/>
        <v>4800000</v>
      </c>
      <c r="BF70" s="66">
        <f t="shared" si="73"/>
        <v>0</v>
      </c>
      <c r="BG70" s="66">
        <f t="shared" si="73"/>
        <v>0</v>
      </c>
      <c r="BH70" s="66">
        <f t="shared" si="73"/>
        <v>0</v>
      </c>
      <c r="BI70" s="66">
        <f t="shared" si="73"/>
        <v>0</v>
      </c>
      <c r="BJ70" s="66">
        <f t="shared" si="73"/>
        <v>0</v>
      </c>
      <c r="BK70" s="66">
        <f t="shared" si="73"/>
        <v>0</v>
      </c>
      <c r="BL70" s="66">
        <f t="shared" si="73"/>
        <v>0</v>
      </c>
      <c r="BM70" s="66">
        <f t="shared" si="73"/>
        <v>0</v>
      </c>
      <c r="BN70" s="66">
        <f t="shared" si="73"/>
        <v>0</v>
      </c>
      <c r="BO70" s="66">
        <f t="shared" si="73"/>
        <v>0</v>
      </c>
      <c r="BP70" s="66">
        <f t="shared" si="73"/>
        <v>0</v>
      </c>
      <c r="BQ70" s="66"/>
      <c r="BR70" s="66">
        <f>Y70-AV70</f>
        <v>0</v>
      </c>
      <c r="BS70" s="66">
        <f t="shared" si="75"/>
        <v>0</v>
      </c>
      <c r="BT70" s="66">
        <f>AA70-AX70</f>
        <v>0</v>
      </c>
      <c r="BU70" s="22">
        <f t="shared" si="86"/>
        <v>0.62436239999999998</v>
      </c>
      <c r="BV70" s="66">
        <f t="shared" si="77"/>
        <v>12487248</v>
      </c>
      <c r="BW70" s="66"/>
      <c r="BX70" s="66"/>
      <c r="BY70" s="66"/>
      <c r="BZ70" s="66"/>
      <c r="CA70" s="66">
        <f>+'[1]MAYO 2016'!$H$1761</f>
        <v>12487248</v>
      </c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22">
        <f t="shared" si="68"/>
        <v>0.37563760000000002</v>
      </c>
      <c r="CR70" s="66">
        <f t="shared" si="78"/>
        <v>7512752</v>
      </c>
      <c r="CS70" s="66">
        <f t="shared" si="79"/>
        <v>0</v>
      </c>
      <c r="CT70" s="66">
        <f t="shared" si="79"/>
        <v>0</v>
      </c>
      <c r="CU70" s="66">
        <f t="shared" si="79"/>
        <v>0</v>
      </c>
      <c r="CV70" s="66">
        <f t="shared" si="79"/>
        <v>0</v>
      </c>
      <c r="CW70" s="66">
        <f t="shared" si="79"/>
        <v>7512752</v>
      </c>
      <c r="CX70" s="66">
        <f t="shared" si="79"/>
        <v>0</v>
      </c>
      <c r="CY70" s="66">
        <f t="shared" si="79"/>
        <v>0</v>
      </c>
      <c r="CZ70" s="66">
        <f t="shared" si="79"/>
        <v>0</v>
      </c>
      <c r="DA70" s="66">
        <f t="shared" si="79"/>
        <v>0</v>
      </c>
      <c r="DB70" s="66">
        <f t="shared" si="79"/>
        <v>0</v>
      </c>
      <c r="DC70" s="66">
        <f t="shared" si="81"/>
        <v>0</v>
      </c>
      <c r="DD70" s="66">
        <f t="shared" si="81"/>
        <v>0</v>
      </c>
      <c r="DE70" s="66">
        <f t="shared" si="81"/>
        <v>0</v>
      </c>
      <c r="DF70" s="66">
        <f t="shared" si="81"/>
        <v>0</v>
      </c>
      <c r="DG70" s="66">
        <f t="shared" si="81"/>
        <v>0</v>
      </c>
      <c r="DH70" s="66">
        <f t="shared" si="81"/>
        <v>0</v>
      </c>
      <c r="DI70" s="66"/>
      <c r="DJ70" s="66">
        <f t="shared" si="87"/>
        <v>0</v>
      </c>
      <c r="DK70" s="66">
        <f t="shared" si="87"/>
        <v>0</v>
      </c>
      <c r="DL70" s="66">
        <f t="shared" si="87"/>
        <v>0</v>
      </c>
      <c r="DN70" s="198"/>
      <c r="DO70" s="198"/>
      <c r="DP70" s="198"/>
      <c r="DQ70" s="198"/>
      <c r="DR70" s="198"/>
    </row>
    <row r="71" spans="1:122" ht="33" hidden="1" customHeight="1" x14ac:dyDescent="0.25">
      <c r="A71" s="233" t="s">
        <v>132</v>
      </c>
      <c r="B71" s="234" t="s">
        <v>161</v>
      </c>
      <c r="C71" s="103" t="s">
        <v>160</v>
      </c>
      <c r="D71" s="69" t="s">
        <v>159</v>
      </c>
      <c r="E71" s="82">
        <v>520</v>
      </c>
      <c r="F71" s="67" t="s">
        <v>117</v>
      </c>
      <c r="G71" s="66">
        <f t="shared" si="69"/>
        <v>10000000</v>
      </c>
      <c r="H71" s="66"/>
      <c r="I71" s="39"/>
      <c r="J71" s="66"/>
      <c r="K71" s="66"/>
      <c r="L71" s="66">
        <f>20000000-10000000</f>
        <v>10000000</v>
      </c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72"/>
      <c r="AC71" s="22">
        <f t="shared" si="84"/>
        <v>0</v>
      </c>
      <c r="AD71" s="66">
        <f t="shared" si="70"/>
        <v>0</v>
      </c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22">
        <f t="shared" si="85"/>
        <v>1</v>
      </c>
      <c r="AZ71" s="66">
        <f t="shared" si="71"/>
        <v>10000000</v>
      </c>
      <c r="BA71" s="66">
        <f t="shared" si="72"/>
        <v>0</v>
      </c>
      <c r="BB71" s="66">
        <f t="shared" si="73"/>
        <v>0</v>
      </c>
      <c r="BC71" s="66">
        <f t="shared" si="73"/>
        <v>0</v>
      </c>
      <c r="BD71" s="66">
        <f t="shared" si="73"/>
        <v>0</v>
      </c>
      <c r="BE71" s="66">
        <f t="shared" ref="BE71:BP86" si="88">+L71-AI71</f>
        <v>10000000</v>
      </c>
      <c r="BF71" s="66">
        <f t="shared" si="88"/>
        <v>0</v>
      </c>
      <c r="BG71" s="66">
        <f t="shared" si="88"/>
        <v>0</v>
      </c>
      <c r="BH71" s="66">
        <f t="shared" si="88"/>
        <v>0</v>
      </c>
      <c r="BI71" s="66">
        <f t="shared" si="88"/>
        <v>0</v>
      </c>
      <c r="BJ71" s="66">
        <f t="shared" si="88"/>
        <v>0</v>
      </c>
      <c r="BK71" s="66">
        <f t="shared" si="88"/>
        <v>0</v>
      </c>
      <c r="BL71" s="66">
        <f t="shared" si="88"/>
        <v>0</v>
      </c>
      <c r="BM71" s="66">
        <f t="shared" si="88"/>
        <v>0</v>
      </c>
      <c r="BN71" s="66">
        <f t="shared" si="88"/>
        <v>0</v>
      </c>
      <c r="BO71" s="66">
        <f t="shared" si="88"/>
        <v>0</v>
      </c>
      <c r="BP71" s="66">
        <f t="shared" si="88"/>
        <v>0</v>
      </c>
      <c r="BQ71" s="66"/>
      <c r="BR71" s="66"/>
      <c r="BS71" s="66">
        <f t="shared" si="75"/>
        <v>0</v>
      </c>
      <c r="BT71" s="66">
        <f t="shared" ref="BT71:BT90" si="89">+AA71-AX71</f>
        <v>0</v>
      </c>
      <c r="BU71" s="22">
        <f t="shared" si="86"/>
        <v>0</v>
      </c>
      <c r="BV71" s="66">
        <f t="shared" si="77"/>
        <v>0</v>
      </c>
      <c r="BW71" s="66"/>
      <c r="BX71" s="66"/>
      <c r="BY71" s="66"/>
      <c r="BZ71" s="66"/>
      <c r="CA71" s="66"/>
      <c r="CB71" s="66"/>
      <c r="CC71" s="66"/>
      <c r="CD71" s="66"/>
      <c r="CE71" s="66"/>
      <c r="CF71" s="66"/>
      <c r="CG71" s="66"/>
      <c r="CH71" s="66"/>
      <c r="CI71" s="66"/>
      <c r="CJ71" s="66"/>
      <c r="CK71" s="66"/>
      <c r="CL71" s="66"/>
      <c r="CM71" s="66"/>
      <c r="CN71" s="66"/>
      <c r="CO71" s="66"/>
      <c r="CP71" s="66"/>
      <c r="CQ71" s="22">
        <f t="shared" si="68"/>
        <v>1</v>
      </c>
      <c r="CR71" s="66">
        <f t="shared" si="78"/>
        <v>10000000</v>
      </c>
      <c r="CS71" s="66">
        <f t="shared" si="79"/>
        <v>0</v>
      </c>
      <c r="CT71" s="66">
        <f t="shared" si="79"/>
        <v>0</v>
      </c>
      <c r="CU71" s="66">
        <f t="shared" si="79"/>
        <v>0</v>
      </c>
      <c r="CV71" s="66">
        <f t="shared" si="79"/>
        <v>0</v>
      </c>
      <c r="CW71" s="66">
        <f t="shared" si="79"/>
        <v>10000000</v>
      </c>
      <c r="CX71" s="66">
        <f t="shared" si="79"/>
        <v>0</v>
      </c>
      <c r="CY71" s="66">
        <f t="shared" si="79"/>
        <v>0</v>
      </c>
      <c r="CZ71" s="66">
        <f t="shared" ref="CZ71:DB73" si="90">+O71-CD71</f>
        <v>0</v>
      </c>
      <c r="DA71" s="66">
        <f t="shared" si="90"/>
        <v>0</v>
      </c>
      <c r="DB71" s="66">
        <f t="shared" si="90"/>
        <v>0</v>
      </c>
      <c r="DC71" s="66">
        <f t="shared" si="81"/>
        <v>0</v>
      </c>
      <c r="DD71" s="66">
        <f t="shared" si="81"/>
        <v>0</v>
      </c>
      <c r="DE71" s="66">
        <f t="shared" si="81"/>
        <v>0</v>
      </c>
      <c r="DF71" s="66">
        <f t="shared" ref="DF71:DH82" si="91">+U71-CJ71</f>
        <v>0</v>
      </c>
      <c r="DG71" s="66">
        <f t="shared" si="91"/>
        <v>0</v>
      </c>
      <c r="DH71" s="66">
        <f t="shared" si="91"/>
        <v>0</v>
      </c>
      <c r="DI71" s="66"/>
      <c r="DJ71" s="66">
        <f t="shared" ref="DJ71:DL82" si="92">+Y71-CN71</f>
        <v>0</v>
      </c>
      <c r="DK71" s="74">
        <f t="shared" si="92"/>
        <v>0</v>
      </c>
      <c r="DL71" s="66">
        <f t="shared" si="92"/>
        <v>0</v>
      </c>
      <c r="DN71" s="198"/>
      <c r="DO71" s="198"/>
      <c r="DP71" s="198"/>
      <c r="DQ71" s="198"/>
      <c r="DR71" s="198"/>
    </row>
    <row r="72" spans="1:122" ht="35.25" hidden="1" customHeight="1" x14ac:dyDescent="0.25">
      <c r="A72" s="225"/>
      <c r="B72" s="235"/>
      <c r="C72" s="103" t="s">
        <v>158</v>
      </c>
      <c r="D72" s="69" t="s">
        <v>157</v>
      </c>
      <c r="E72" s="82">
        <v>520</v>
      </c>
      <c r="F72" s="67" t="s">
        <v>117</v>
      </c>
      <c r="G72" s="66">
        <f t="shared" si="69"/>
        <v>20000000</v>
      </c>
      <c r="H72" s="66"/>
      <c r="I72" s="39"/>
      <c r="J72" s="66"/>
      <c r="K72" s="66"/>
      <c r="L72" s="66">
        <v>20000000</v>
      </c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72"/>
      <c r="AC72" s="22">
        <f t="shared" si="84"/>
        <v>1</v>
      </c>
      <c r="AD72" s="66">
        <f t="shared" si="70"/>
        <v>20000000</v>
      </c>
      <c r="AE72" s="66"/>
      <c r="AF72" s="66"/>
      <c r="AG72" s="66"/>
      <c r="AH72" s="66"/>
      <c r="AI72" s="66">
        <f>+'[4]ENERO 2016'!$O$771</f>
        <v>20000000</v>
      </c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22">
        <f t="shared" si="85"/>
        <v>0</v>
      </c>
      <c r="AZ72" s="66">
        <f t="shared" si="71"/>
        <v>0</v>
      </c>
      <c r="BA72" s="66">
        <f t="shared" si="72"/>
        <v>0</v>
      </c>
      <c r="BB72" s="66">
        <f t="shared" si="73"/>
        <v>0</v>
      </c>
      <c r="BC72" s="66">
        <f t="shared" si="73"/>
        <v>0</v>
      </c>
      <c r="BD72" s="66">
        <f t="shared" si="73"/>
        <v>0</v>
      </c>
      <c r="BE72" s="66">
        <f t="shared" si="88"/>
        <v>0</v>
      </c>
      <c r="BF72" s="66">
        <f t="shared" si="88"/>
        <v>0</v>
      </c>
      <c r="BG72" s="66">
        <f t="shared" si="88"/>
        <v>0</v>
      </c>
      <c r="BH72" s="66">
        <f t="shared" si="88"/>
        <v>0</v>
      </c>
      <c r="BI72" s="66">
        <f t="shared" si="88"/>
        <v>0</v>
      </c>
      <c r="BJ72" s="66">
        <f t="shared" si="88"/>
        <v>0</v>
      </c>
      <c r="BK72" s="66">
        <f t="shared" si="88"/>
        <v>0</v>
      </c>
      <c r="BL72" s="66">
        <f t="shared" si="88"/>
        <v>0</v>
      </c>
      <c r="BM72" s="66">
        <f t="shared" si="88"/>
        <v>0</v>
      </c>
      <c r="BN72" s="66">
        <f t="shared" si="88"/>
        <v>0</v>
      </c>
      <c r="BO72" s="66">
        <f t="shared" si="88"/>
        <v>0</v>
      </c>
      <c r="BP72" s="66">
        <f t="shared" si="88"/>
        <v>0</v>
      </c>
      <c r="BQ72" s="66"/>
      <c r="BR72" s="66"/>
      <c r="BS72" s="66">
        <f t="shared" si="75"/>
        <v>0</v>
      </c>
      <c r="BT72" s="66">
        <f t="shared" si="89"/>
        <v>0</v>
      </c>
      <c r="BU72" s="22">
        <f t="shared" si="86"/>
        <v>0.89853749999999999</v>
      </c>
      <c r="BV72" s="66">
        <f t="shared" si="77"/>
        <v>17970750</v>
      </c>
      <c r="BW72" s="66"/>
      <c r="BX72" s="66"/>
      <c r="BY72" s="66"/>
      <c r="BZ72" s="66"/>
      <c r="CA72" s="66">
        <f>+'[4]ENERO 2016'!$H$769</f>
        <v>17970750</v>
      </c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22">
        <f t="shared" si="68"/>
        <v>0.10146250000000001</v>
      </c>
      <c r="CR72" s="66">
        <f t="shared" si="78"/>
        <v>2029250</v>
      </c>
      <c r="CS72" s="66">
        <f t="shared" si="79"/>
        <v>0</v>
      </c>
      <c r="CT72" s="66">
        <f t="shared" si="79"/>
        <v>0</v>
      </c>
      <c r="CU72" s="66">
        <f t="shared" si="79"/>
        <v>0</v>
      </c>
      <c r="CV72" s="66">
        <f t="shared" si="79"/>
        <v>0</v>
      </c>
      <c r="CW72" s="66">
        <f t="shared" si="79"/>
        <v>2029250</v>
      </c>
      <c r="CX72" s="66">
        <f t="shared" si="79"/>
        <v>0</v>
      </c>
      <c r="CY72" s="66">
        <f t="shared" si="79"/>
        <v>0</v>
      </c>
      <c r="CZ72" s="66">
        <f t="shared" si="90"/>
        <v>0</v>
      </c>
      <c r="DA72" s="66">
        <f t="shared" si="90"/>
        <v>0</v>
      </c>
      <c r="DB72" s="66">
        <f t="shared" si="90"/>
        <v>0</v>
      </c>
      <c r="DC72" s="66">
        <f t="shared" si="81"/>
        <v>0</v>
      </c>
      <c r="DD72" s="66">
        <f t="shared" si="81"/>
        <v>0</v>
      </c>
      <c r="DE72" s="66">
        <f t="shared" si="81"/>
        <v>0</v>
      </c>
      <c r="DF72" s="66">
        <f t="shared" si="91"/>
        <v>0</v>
      </c>
      <c r="DG72" s="66">
        <f t="shared" si="91"/>
        <v>0</v>
      </c>
      <c r="DH72" s="66">
        <f t="shared" si="91"/>
        <v>0</v>
      </c>
      <c r="DI72" s="66"/>
      <c r="DJ72" s="66">
        <f t="shared" si="92"/>
        <v>0</v>
      </c>
      <c r="DK72" s="74">
        <f t="shared" si="92"/>
        <v>0</v>
      </c>
      <c r="DL72" s="66">
        <f t="shared" si="92"/>
        <v>0</v>
      </c>
      <c r="DN72" s="198"/>
      <c r="DO72" s="198"/>
      <c r="DP72" s="198"/>
      <c r="DQ72" s="198"/>
      <c r="DR72" s="198"/>
    </row>
    <row r="73" spans="1:122" ht="33.75" hidden="1" customHeight="1" x14ac:dyDescent="0.25">
      <c r="A73" s="225"/>
      <c r="B73" s="235"/>
      <c r="C73" s="103" t="s">
        <v>156</v>
      </c>
      <c r="D73" s="69" t="s">
        <v>155</v>
      </c>
      <c r="E73" s="82">
        <v>520</v>
      </c>
      <c r="F73" s="67" t="s">
        <v>41</v>
      </c>
      <c r="G73" s="66">
        <f t="shared" si="69"/>
        <v>3000000</v>
      </c>
      <c r="H73" s="66"/>
      <c r="I73" s="39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>
        <v>3000000</v>
      </c>
      <c r="AB73" s="72"/>
      <c r="AC73" s="22">
        <f t="shared" si="84"/>
        <v>0.33333333333333331</v>
      </c>
      <c r="AD73" s="66">
        <f t="shared" si="70"/>
        <v>1000000</v>
      </c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>
        <f>+'[3]ABRIL 2016'!$G$1547</f>
        <v>1000000</v>
      </c>
      <c r="AY73" s="22">
        <f t="shared" si="85"/>
        <v>0.66666666666666674</v>
      </c>
      <c r="AZ73" s="66">
        <f t="shared" si="71"/>
        <v>2000000</v>
      </c>
      <c r="BA73" s="66">
        <f t="shared" si="72"/>
        <v>0</v>
      </c>
      <c r="BB73" s="66">
        <f t="shared" si="73"/>
        <v>0</v>
      </c>
      <c r="BC73" s="66">
        <f t="shared" si="73"/>
        <v>0</v>
      </c>
      <c r="BD73" s="66">
        <f t="shared" si="73"/>
        <v>0</v>
      </c>
      <c r="BE73" s="66">
        <f t="shared" si="88"/>
        <v>0</v>
      </c>
      <c r="BF73" s="66">
        <f t="shared" si="88"/>
        <v>0</v>
      </c>
      <c r="BG73" s="66">
        <f t="shared" si="88"/>
        <v>0</v>
      </c>
      <c r="BH73" s="66">
        <f t="shared" si="88"/>
        <v>0</v>
      </c>
      <c r="BI73" s="66">
        <f t="shared" si="88"/>
        <v>0</v>
      </c>
      <c r="BJ73" s="66">
        <f t="shared" si="88"/>
        <v>0</v>
      </c>
      <c r="BK73" s="66">
        <f t="shared" si="88"/>
        <v>0</v>
      </c>
      <c r="BL73" s="66">
        <f t="shared" si="88"/>
        <v>0</v>
      </c>
      <c r="BM73" s="66">
        <f t="shared" si="88"/>
        <v>0</v>
      </c>
      <c r="BN73" s="66">
        <f t="shared" si="88"/>
        <v>0</v>
      </c>
      <c r="BO73" s="66">
        <f t="shared" si="88"/>
        <v>0</v>
      </c>
      <c r="BP73" s="66">
        <f t="shared" si="88"/>
        <v>0</v>
      </c>
      <c r="BQ73" s="66"/>
      <c r="BR73" s="66"/>
      <c r="BS73" s="66">
        <f t="shared" si="75"/>
        <v>0</v>
      </c>
      <c r="BT73" s="66">
        <f t="shared" si="89"/>
        <v>2000000</v>
      </c>
      <c r="BU73" s="22">
        <f t="shared" si="86"/>
        <v>0.33333333333333331</v>
      </c>
      <c r="BV73" s="66">
        <f t="shared" si="77"/>
        <v>1000000</v>
      </c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>
        <f>+'[3]ABRIL 2016'!$H$1547</f>
        <v>1000000</v>
      </c>
      <c r="CQ73" s="22">
        <f t="shared" si="68"/>
        <v>0.66666666666666674</v>
      </c>
      <c r="CR73" s="66">
        <f t="shared" si="78"/>
        <v>2000000</v>
      </c>
      <c r="CS73" s="66">
        <f t="shared" si="79"/>
        <v>0</v>
      </c>
      <c r="CT73" s="66">
        <f t="shared" si="79"/>
        <v>0</v>
      </c>
      <c r="CU73" s="66">
        <f t="shared" si="79"/>
        <v>0</v>
      </c>
      <c r="CV73" s="66">
        <f t="shared" si="79"/>
        <v>0</v>
      </c>
      <c r="CW73" s="66">
        <f t="shared" si="79"/>
        <v>0</v>
      </c>
      <c r="CX73" s="66">
        <f t="shared" si="79"/>
        <v>0</v>
      </c>
      <c r="CY73" s="66">
        <f t="shared" si="79"/>
        <v>0</v>
      </c>
      <c r="CZ73" s="66">
        <f t="shared" si="90"/>
        <v>0</v>
      </c>
      <c r="DA73" s="66">
        <f t="shared" si="90"/>
        <v>0</v>
      </c>
      <c r="DB73" s="66">
        <f t="shared" si="90"/>
        <v>0</v>
      </c>
      <c r="DC73" s="66">
        <f t="shared" si="81"/>
        <v>0</v>
      </c>
      <c r="DD73" s="66">
        <f t="shared" si="81"/>
        <v>0</v>
      </c>
      <c r="DE73" s="66">
        <f t="shared" si="81"/>
        <v>0</v>
      </c>
      <c r="DF73" s="66">
        <f t="shared" si="91"/>
        <v>0</v>
      </c>
      <c r="DG73" s="66">
        <f t="shared" si="91"/>
        <v>0</v>
      </c>
      <c r="DH73" s="66">
        <f t="shared" si="91"/>
        <v>0</v>
      </c>
      <c r="DI73" s="66"/>
      <c r="DJ73" s="66">
        <f t="shared" si="92"/>
        <v>0</v>
      </c>
      <c r="DK73" s="74">
        <f t="shared" si="92"/>
        <v>0</v>
      </c>
      <c r="DL73" s="66">
        <f t="shared" si="92"/>
        <v>2000000</v>
      </c>
      <c r="DN73" s="198"/>
      <c r="DO73" s="198"/>
      <c r="DP73" s="198"/>
      <c r="DQ73" s="198"/>
      <c r="DR73" s="198"/>
    </row>
    <row r="74" spans="1:122" ht="33" hidden="1" customHeight="1" x14ac:dyDescent="0.25">
      <c r="A74" s="225"/>
      <c r="B74" s="235"/>
      <c r="C74" s="103" t="s">
        <v>154</v>
      </c>
      <c r="D74" s="69" t="s">
        <v>153</v>
      </c>
      <c r="E74" s="82">
        <v>520</v>
      </c>
      <c r="F74" s="67" t="s">
        <v>117</v>
      </c>
      <c r="G74" s="66">
        <f t="shared" si="69"/>
        <v>5000000</v>
      </c>
      <c r="H74" s="66"/>
      <c r="I74" s="39"/>
      <c r="J74" s="66"/>
      <c r="K74" s="66"/>
      <c r="L74" s="66">
        <v>5000000</v>
      </c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72"/>
      <c r="AC74" s="22">
        <f t="shared" si="84"/>
        <v>0</v>
      </c>
      <c r="AD74" s="66">
        <f t="shared" si="70"/>
        <v>0</v>
      </c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22">
        <f t="shared" si="85"/>
        <v>1</v>
      </c>
      <c r="AZ74" s="66">
        <f t="shared" si="71"/>
        <v>5000000</v>
      </c>
      <c r="BA74" s="66">
        <f t="shared" si="72"/>
        <v>0</v>
      </c>
      <c r="BB74" s="66">
        <f t="shared" si="73"/>
        <v>0</v>
      </c>
      <c r="BC74" s="66">
        <f t="shared" si="73"/>
        <v>0</v>
      </c>
      <c r="BD74" s="66">
        <f t="shared" si="73"/>
        <v>0</v>
      </c>
      <c r="BE74" s="66">
        <f t="shared" si="88"/>
        <v>5000000</v>
      </c>
      <c r="BF74" s="66"/>
      <c r="BG74" s="66"/>
      <c r="BH74" s="66"/>
      <c r="BI74" s="66"/>
      <c r="BJ74" s="66"/>
      <c r="BK74" s="66">
        <f t="shared" si="88"/>
        <v>0</v>
      </c>
      <c r="BL74" s="66">
        <f t="shared" si="88"/>
        <v>0</v>
      </c>
      <c r="BM74" s="66">
        <f t="shared" si="88"/>
        <v>0</v>
      </c>
      <c r="BN74" s="66"/>
      <c r="BO74" s="66">
        <f t="shared" si="88"/>
        <v>0</v>
      </c>
      <c r="BP74" s="66">
        <f t="shared" si="88"/>
        <v>0</v>
      </c>
      <c r="BQ74" s="66"/>
      <c r="BR74" s="66"/>
      <c r="BS74" s="66">
        <f t="shared" si="75"/>
        <v>0</v>
      </c>
      <c r="BT74" s="66">
        <f t="shared" si="89"/>
        <v>0</v>
      </c>
      <c r="BU74" s="22">
        <f t="shared" si="86"/>
        <v>0</v>
      </c>
      <c r="BV74" s="66">
        <f t="shared" si="77"/>
        <v>0</v>
      </c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22">
        <f t="shared" si="68"/>
        <v>1</v>
      </c>
      <c r="CR74" s="66">
        <f t="shared" si="78"/>
        <v>5000000</v>
      </c>
      <c r="CS74" s="66">
        <f t="shared" si="79"/>
        <v>0</v>
      </c>
      <c r="CT74" s="66">
        <f t="shared" si="79"/>
        <v>0</v>
      </c>
      <c r="CU74" s="66">
        <f t="shared" si="79"/>
        <v>0</v>
      </c>
      <c r="CV74" s="66">
        <f t="shared" si="79"/>
        <v>0</v>
      </c>
      <c r="CW74" s="66">
        <f t="shared" si="79"/>
        <v>5000000</v>
      </c>
      <c r="CX74" s="66"/>
      <c r="CY74" s="66"/>
      <c r="CZ74" s="66"/>
      <c r="DA74" s="66"/>
      <c r="DB74" s="66"/>
      <c r="DC74" s="66">
        <f t="shared" si="81"/>
        <v>0</v>
      </c>
      <c r="DD74" s="66">
        <f t="shared" si="81"/>
        <v>0</v>
      </c>
      <c r="DE74" s="66">
        <f t="shared" si="81"/>
        <v>0</v>
      </c>
      <c r="DF74" s="66">
        <f t="shared" si="91"/>
        <v>0</v>
      </c>
      <c r="DG74" s="66">
        <f t="shared" si="91"/>
        <v>0</v>
      </c>
      <c r="DH74" s="66">
        <f t="shared" si="91"/>
        <v>0</v>
      </c>
      <c r="DI74" s="66"/>
      <c r="DJ74" s="66"/>
      <c r="DK74" s="74"/>
      <c r="DL74" s="66">
        <f t="shared" si="92"/>
        <v>0</v>
      </c>
      <c r="DN74" s="198"/>
      <c r="DO74" s="198"/>
      <c r="DP74" s="198"/>
      <c r="DQ74" s="198"/>
      <c r="DR74" s="198"/>
    </row>
    <row r="75" spans="1:122" ht="33.75" hidden="1" customHeight="1" x14ac:dyDescent="0.25">
      <c r="A75" s="225"/>
      <c r="B75" s="235"/>
      <c r="C75" s="103" t="s">
        <v>152</v>
      </c>
      <c r="D75" s="69" t="s">
        <v>151</v>
      </c>
      <c r="E75" s="82">
        <v>520</v>
      </c>
      <c r="F75" s="67" t="s">
        <v>117</v>
      </c>
      <c r="G75" s="66">
        <f t="shared" si="69"/>
        <v>5000000</v>
      </c>
      <c r="H75" s="66"/>
      <c r="I75" s="39"/>
      <c r="J75" s="66"/>
      <c r="K75" s="66"/>
      <c r="L75" s="66">
        <v>5000000</v>
      </c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72"/>
      <c r="AC75" s="22">
        <f t="shared" si="84"/>
        <v>0</v>
      </c>
      <c r="AD75" s="66">
        <f t="shared" si="70"/>
        <v>0</v>
      </c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22">
        <f t="shared" si="85"/>
        <v>1</v>
      </c>
      <c r="AZ75" s="66">
        <f t="shared" si="71"/>
        <v>5000000</v>
      </c>
      <c r="BA75" s="66">
        <f t="shared" si="72"/>
        <v>0</v>
      </c>
      <c r="BB75" s="66">
        <f t="shared" si="73"/>
        <v>0</v>
      </c>
      <c r="BC75" s="66">
        <f t="shared" si="73"/>
        <v>0</v>
      </c>
      <c r="BD75" s="66">
        <f t="shared" si="73"/>
        <v>0</v>
      </c>
      <c r="BE75" s="66">
        <f t="shared" si="88"/>
        <v>5000000</v>
      </c>
      <c r="BF75" s="66"/>
      <c r="BG75" s="66"/>
      <c r="BH75" s="66"/>
      <c r="BI75" s="66"/>
      <c r="BJ75" s="66"/>
      <c r="BK75" s="66">
        <f t="shared" si="88"/>
        <v>0</v>
      </c>
      <c r="BL75" s="66">
        <f t="shared" si="88"/>
        <v>0</v>
      </c>
      <c r="BM75" s="66">
        <f t="shared" si="88"/>
        <v>0</v>
      </c>
      <c r="BN75" s="66"/>
      <c r="BO75" s="66">
        <f t="shared" si="88"/>
        <v>0</v>
      </c>
      <c r="BP75" s="66">
        <f t="shared" si="88"/>
        <v>0</v>
      </c>
      <c r="BQ75" s="66"/>
      <c r="BR75" s="66"/>
      <c r="BS75" s="66">
        <f t="shared" si="75"/>
        <v>0</v>
      </c>
      <c r="BT75" s="66">
        <f t="shared" si="89"/>
        <v>0</v>
      </c>
      <c r="BU75" s="22">
        <f t="shared" si="86"/>
        <v>0</v>
      </c>
      <c r="BV75" s="66">
        <f t="shared" si="77"/>
        <v>0</v>
      </c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22">
        <f t="shared" si="68"/>
        <v>1</v>
      </c>
      <c r="CR75" s="66">
        <f t="shared" si="78"/>
        <v>5000000</v>
      </c>
      <c r="CS75" s="66">
        <f t="shared" ref="CS75:CY90" si="93">H75-BW75</f>
        <v>0</v>
      </c>
      <c r="CT75" s="66">
        <f t="shared" si="93"/>
        <v>0</v>
      </c>
      <c r="CU75" s="66">
        <f t="shared" si="93"/>
        <v>0</v>
      </c>
      <c r="CV75" s="66">
        <f t="shared" si="93"/>
        <v>0</v>
      </c>
      <c r="CW75" s="66">
        <f t="shared" si="93"/>
        <v>5000000</v>
      </c>
      <c r="CX75" s="66"/>
      <c r="CY75" s="66"/>
      <c r="CZ75" s="66"/>
      <c r="DA75" s="66"/>
      <c r="DB75" s="66"/>
      <c r="DC75" s="66">
        <f t="shared" si="81"/>
        <v>0</v>
      </c>
      <c r="DD75" s="66">
        <f t="shared" si="81"/>
        <v>0</v>
      </c>
      <c r="DE75" s="66">
        <f t="shared" si="81"/>
        <v>0</v>
      </c>
      <c r="DF75" s="66">
        <f t="shared" si="91"/>
        <v>0</v>
      </c>
      <c r="DG75" s="66">
        <f t="shared" si="91"/>
        <v>0</v>
      </c>
      <c r="DH75" s="66">
        <f t="shared" si="91"/>
        <v>0</v>
      </c>
      <c r="DI75" s="66"/>
      <c r="DJ75" s="66"/>
      <c r="DK75" s="74"/>
      <c r="DL75" s="66">
        <f t="shared" si="92"/>
        <v>0</v>
      </c>
      <c r="DN75" s="198"/>
      <c r="DO75" s="198"/>
      <c r="DP75" s="198"/>
      <c r="DQ75" s="198"/>
      <c r="DR75" s="198"/>
    </row>
    <row r="76" spans="1:122" ht="24.75" hidden="1" customHeight="1" x14ac:dyDescent="0.25">
      <c r="A76" s="225"/>
      <c r="B76" s="235"/>
      <c r="C76" s="103" t="s">
        <v>150</v>
      </c>
      <c r="D76" s="69" t="s">
        <v>149</v>
      </c>
      <c r="E76" s="82">
        <v>520</v>
      </c>
      <c r="F76" s="67" t="s">
        <v>117</v>
      </c>
      <c r="G76" s="66">
        <f t="shared" si="69"/>
        <v>15000000</v>
      </c>
      <c r="H76" s="66"/>
      <c r="I76" s="39"/>
      <c r="J76" s="66"/>
      <c r="K76" s="66"/>
      <c r="L76" s="66">
        <f>5000000+10000000</f>
        <v>15000000</v>
      </c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72"/>
      <c r="AC76" s="22">
        <f t="shared" si="84"/>
        <v>0.92977500000000002</v>
      </c>
      <c r="AD76" s="66">
        <f t="shared" si="70"/>
        <v>13946625</v>
      </c>
      <c r="AE76" s="66"/>
      <c r="AF76" s="66"/>
      <c r="AG76" s="66"/>
      <c r="AH76" s="66"/>
      <c r="AI76" s="66">
        <f>+'[3]ABRIL 2016'!$G$1562</f>
        <v>13946625</v>
      </c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22">
        <f t="shared" si="85"/>
        <v>7.0224999999999982E-2</v>
      </c>
      <c r="AZ76" s="66">
        <f t="shared" si="71"/>
        <v>1053375</v>
      </c>
      <c r="BA76" s="66">
        <f t="shared" si="72"/>
        <v>0</v>
      </c>
      <c r="BB76" s="66">
        <f t="shared" si="73"/>
        <v>0</v>
      </c>
      <c r="BC76" s="66">
        <f t="shared" si="73"/>
        <v>0</v>
      </c>
      <c r="BD76" s="66">
        <f t="shared" si="73"/>
        <v>0</v>
      </c>
      <c r="BE76" s="66">
        <f t="shared" si="88"/>
        <v>1053375</v>
      </c>
      <c r="BF76" s="66"/>
      <c r="BG76" s="66"/>
      <c r="BH76" s="66"/>
      <c r="BI76" s="66"/>
      <c r="BJ76" s="66"/>
      <c r="BK76" s="66">
        <f t="shared" si="88"/>
        <v>0</v>
      </c>
      <c r="BL76" s="66">
        <f t="shared" si="88"/>
        <v>0</v>
      </c>
      <c r="BM76" s="66">
        <f t="shared" si="88"/>
        <v>0</v>
      </c>
      <c r="BN76" s="66">
        <f t="shared" si="88"/>
        <v>0</v>
      </c>
      <c r="BO76" s="66">
        <f t="shared" si="88"/>
        <v>0</v>
      </c>
      <c r="BP76" s="66">
        <f t="shared" si="88"/>
        <v>0</v>
      </c>
      <c r="BQ76" s="66"/>
      <c r="BR76" s="66"/>
      <c r="BS76" s="66">
        <f t="shared" si="75"/>
        <v>0</v>
      </c>
      <c r="BT76" s="66">
        <f t="shared" si="89"/>
        <v>0</v>
      </c>
      <c r="BU76" s="22">
        <f t="shared" si="86"/>
        <v>0.92977500000000002</v>
      </c>
      <c r="BV76" s="66">
        <f t="shared" si="77"/>
        <v>13946625</v>
      </c>
      <c r="BW76" s="66"/>
      <c r="BX76" s="66"/>
      <c r="BY76" s="66"/>
      <c r="BZ76" s="66"/>
      <c r="CA76" s="66">
        <v>13946625</v>
      </c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22">
        <f t="shared" si="68"/>
        <v>7.0224999999999982E-2</v>
      </c>
      <c r="CR76" s="66">
        <f t="shared" si="78"/>
        <v>1053375</v>
      </c>
      <c r="CS76" s="66">
        <f t="shared" si="93"/>
        <v>0</v>
      </c>
      <c r="CT76" s="66">
        <f t="shared" si="93"/>
        <v>0</v>
      </c>
      <c r="CU76" s="66">
        <f t="shared" si="93"/>
        <v>0</v>
      </c>
      <c r="CV76" s="66">
        <f t="shared" si="93"/>
        <v>0</v>
      </c>
      <c r="CW76" s="66">
        <f t="shared" si="93"/>
        <v>1053375</v>
      </c>
      <c r="CX76" s="66"/>
      <c r="CY76" s="66"/>
      <c r="CZ76" s="66"/>
      <c r="DA76" s="66"/>
      <c r="DB76" s="66"/>
      <c r="DC76" s="66">
        <f t="shared" si="81"/>
        <v>0</v>
      </c>
      <c r="DD76" s="66">
        <f t="shared" si="81"/>
        <v>0</v>
      </c>
      <c r="DE76" s="66">
        <f t="shared" si="81"/>
        <v>0</v>
      </c>
      <c r="DF76" s="66">
        <f t="shared" si="91"/>
        <v>0</v>
      </c>
      <c r="DG76" s="66">
        <f t="shared" si="91"/>
        <v>0</v>
      </c>
      <c r="DH76" s="66">
        <f t="shared" si="91"/>
        <v>0</v>
      </c>
      <c r="DI76" s="66"/>
      <c r="DJ76" s="66"/>
      <c r="DK76" s="74"/>
      <c r="DL76" s="66">
        <f t="shared" si="92"/>
        <v>0</v>
      </c>
      <c r="DN76" s="198"/>
      <c r="DO76" s="198"/>
      <c r="DP76" s="198"/>
      <c r="DQ76" s="198"/>
      <c r="DR76" s="198"/>
    </row>
    <row r="77" spans="1:122" ht="27.75" hidden="1" customHeight="1" x14ac:dyDescent="0.25">
      <c r="A77" s="225"/>
      <c r="B77" s="236"/>
      <c r="C77" s="103" t="s">
        <v>148</v>
      </c>
      <c r="D77" s="69" t="s">
        <v>147</v>
      </c>
      <c r="E77" s="82">
        <v>520</v>
      </c>
      <c r="F77" s="67" t="s">
        <v>117</v>
      </c>
      <c r="G77" s="66">
        <f t="shared" si="69"/>
        <v>5000000</v>
      </c>
      <c r="H77" s="66"/>
      <c r="I77" s="39"/>
      <c r="J77" s="66"/>
      <c r="K77" s="66"/>
      <c r="L77" s="66">
        <v>5000000</v>
      </c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72"/>
      <c r="AC77" s="22">
        <f t="shared" si="84"/>
        <v>0.40422279999999999</v>
      </c>
      <c r="AD77" s="66">
        <f t="shared" si="70"/>
        <v>2021114</v>
      </c>
      <c r="AE77" s="66"/>
      <c r="AF77" s="66"/>
      <c r="AG77" s="66"/>
      <c r="AH77" s="66"/>
      <c r="AI77" s="66">
        <f>+'[3]ABRIL 2016'!$O$1570</f>
        <v>2021114</v>
      </c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22">
        <f t="shared" si="85"/>
        <v>0.59577720000000001</v>
      </c>
      <c r="AZ77" s="66">
        <f t="shared" si="71"/>
        <v>2978886</v>
      </c>
      <c r="BA77" s="66">
        <f t="shared" si="72"/>
        <v>0</v>
      </c>
      <c r="BB77" s="66">
        <f t="shared" si="73"/>
        <v>0</v>
      </c>
      <c r="BC77" s="66">
        <f t="shared" si="73"/>
        <v>0</v>
      </c>
      <c r="BD77" s="66">
        <f t="shared" si="73"/>
        <v>0</v>
      </c>
      <c r="BE77" s="66">
        <f t="shared" si="88"/>
        <v>2978886</v>
      </c>
      <c r="BF77" s="66"/>
      <c r="BG77" s="66"/>
      <c r="BH77" s="66"/>
      <c r="BI77" s="66"/>
      <c r="BJ77" s="66"/>
      <c r="BK77" s="66">
        <f t="shared" si="88"/>
        <v>0</v>
      </c>
      <c r="BL77" s="66">
        <f t="shared" si="88"/>
        <v>0</v>
      </c>
      <c r="BM77" s="66">
        <f t="shared" si="88"/>
        <v>0</v>
      </c>
      <c r="BN77" s="66">
        <f t="shared" si="88"/>
        <v>0</v>
      </c>
      <c r="BO77" s="66">
        <f t="shared" si="88"/>
        <v>0</v>
      </c>
      <c r="BP77" s="66">
        <f t="shared" si="88"/>
        <v>0</v>
      </c>
      <c r="BQ77" s="66"/>
      <c r="BR77" s="66"/>
      <c r="BS77" s="66">
        <f t="shared" si="75"/>
        <v>0</v>
      </c>
      <c r="BT77" s="66">
        <f t="shared" si="89"/>
        <v>0</v>
      </c>
      <c r="BU77" s="22">
        <f t="shared" si="86"/>
        <v>0.40422279999999999</v>
      </c>
      <c r="BV77" s="66">
        <f t="shared" si="77"/>
        <v>2021114</v>
      </c>
      <c r="BW77" s="66"/>
      <c r="BX77" s="66"/>
      <c r="BY77" s="66"/>
      <c r="BZ77" s="66"/>
      <c r="CA77" s="66">
        <f>+'[3]ABRIL 2016'!$H$1568</f>
        <v>2021114</v>
      </c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22">
        <f t="shared" si="68"/>
        <v>0.59577720000000001</v>
      </c>
      <c r="CR77" s="66">
        <f t="shared" si="78"/>
        <v>2978886</v>
      </c>
      <c r="CS77" s="66">
        <f t="shared" si="93"/>
        <v>0</v>
      </c>
      <c r="CT77" s="66">
        <f t="shared" si="93"/>
        <v>0</v>
      </c>
      <c r="CU77" s="66">
        <f t="shared" si="93"/>
        <v>0</v>
      </c>
      <c r="CV77" s="66">
        <f t="shared" si="93"/>
        <v>0</v>
      </c>
      <c r="CW77" s="66">
        <f t="shared" si="93"/>
        <v>2978886</v>
      </c>
      <c r="CX77" s="66"/>
      <c r="CY77" s="66"/>
      <c r="CZ77" s="66"/>
      <c r="DA77" s="66"/>
      <c r="DB77" s="66"/>
      <c r="DC77" s="66">
        <f t="shared" si="81"/>
        <v>0</v>
      </c>
      <c r="DD77" s="66">
        <f t="shared" si="81"/>
        <v>0</v>
      </c>
      <c r="DE77" s="66">
        <f t="shared" si="81"/>
        <v>0</v>
      </c>
      <c r="DF77" s="66">
        <f t="shared" si="91"/>
        <v>0</v>
      </c>
      <c r="DG77" s="66">
        <f t="shared" si="91"/>
        <v>0</v>
      </c>
      <c r="DH77" s="66">
        <f t="shared" si="91"/>
        <v>0</v>
      </c>
      <c r="DI77" s="66"/>
      <c r="DJ77" s="66"/>
      <c r="DK77" s="74"/>
      <c r="DL77" s="66">
        <f t="shared" si="92"/>
        <v>0</v>
      </c>
      <c r="DN77" s="198"/>
      <c r="DO77" s="198"/>
      <c r="DP77" s="198"/>
      <c r="DQ77" s="198"/>
      <c r="DR77" s="198"/>
    </row>
    <row r="78" spans="1:122" ht="44.25" hidden="1" customHeight="1" x14ac:dyDescent="0.25">
      <c r="A78" s="225"/>
      <c r="B78" s="215" t="s">
        <v>146</v>
      </c>
      <c r="C78" s="103" t="s">
        <v>145</v>
      </c>
      <c r="D78" s="69" t="s">
        <v>144</v>
      </c>
      <c r="E78" s="82">
        <v>520</v>
      </c>
      <c r="F78" s="67" t="s">
        <v>117</v>
      </c>
      <c r="G78" s="66">
        <f t="shared" si="69"/>
        <v>10000000</v>
      </c>
      <c r="H78" s="66"/>
      <c r="I78" s="39"/>
      <c r="J78" s="66"/>
      <c r="K78" s="66"/>
      <c r="L78" s="66">
        <v>10000000</v>
      </c>
      <c r="M78" s="66"/>
      <c r="N78" s="66"/>
      <c r="O78" s="66"/>
      <c r="P78" s="66"/>
      <c r="Q78" s="66"/>
      <c r="R78" s="66"/>
      <c r="S78" s="66"/>
      <c r="T78" s="105"/>
      <c r="U78" s="66"/>
      <c r="V78" s="66"/>
      <c r="W78" s="66"/>
      <c r="X78" s="66"/>
      <c r="Y78" s="66"/>
      <c r="Z78" s="66"/>
      <c r="AA78" s="66"/>
      <c r="AB78" s="72"/>
      <c r="AC78" s="22">
        <f t="shared" si="84"/>
        <v>0.38800000000000001</v>
      </c>
      <c r="AD78" s="66">
        <f t="shared" si="70"/>
        <v>3880000</v>
      </c>
      <c r="AE78" s="66"/>
      <c r="AF78" s="66"/>
      <c r="AG78" s="66"/>
      <c r="AH78" s="66"/>
      <c r="AI78" s="66">
        <f>+'[1]MAYO 2016'!$O$1817</f>
        <v>3880000</v>
      </c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22">
        <f t="shared" si="85"/>
        <v>0.61199999999999999</v>
      </c>
      <c r="AZ78" s="66">
        <f t="shared" si="71"/>
        <v>6120000</v>
      </c>
      <c r="BA78" s="66">
        <f t="shared" si="72"/>
        <v>0</v>
      </c>
      <c r="BB78" s="66">
        <f t="shared" si="73"/>
        <v>0</v>
      </c>
      <c r="BC78" s="66">
        <f t="shared" si="73"/>
        <v>0</v>
      </c>
      <c r="BD78" s="66">
        <f t="shared" si="73"/>
        <v>0</v>
      </c>
      <c r="BE78" s="66">
        <f t="shared" si="88"/>
        <v>6120000</v>
      </c>
      <c r="BF78" s="66">
        <f t="shared" si="88"/>
        <v>0</v>
      </c>
      <c r="BG78" s="66">
        <f t="shared" si="88"/>
        <v>0</v>
      </c>
      <c r="BH78" s="66">
        <f t="shared" si="88"/>
        <v>0</v>
      </c>
      <c r="BI78" s="66">
        <f t="shared" si="88"/>
        <v>0</v>
      </c>
      <c r="BJ78" s="66">
        <f t="shared" si="88"/>
        <v>0</v>
      </c>
      <c r="BK78" s="66">
        <f t="shared" si="88"/>
        <v>0</v>
      </c>
      <c r="BL78" s="66">
        <f t="shared" si="88"/>
        <v>0</v>
      </c>
      <c r="BM78" s="66">
        <f t="shared" si="88"/>
        <v>0</v>
      </c>
      <c r="BN78" s="66">
        <f t="shared" si="88"/>
        <v>0</v>
      </c>
      <c r="BO78" s="66">
        <f t="shared" si="88"/>
        <v>0</v>
      </c>
      <c r="BP78" s="66">
        <f t="shared" si="88"/>
        <v>0</v>
      </c>
      <c r="BQ78" s="66"/>
      <c r="BR78" s="66"/>
      <c r="BS78" s="66">
        <f t="shared" si="75"/>
        <v>0</v>
      </c>
      <c r="BT78" s="66">
        <f t="shared" si="89"/>
        <v>0</v>
      </c>
      <c r="BU78" s="22">
        <f t="shared" si="86"/>
        <v>0</v>
      </c>
      <c r="BV78" s="66">
        <f t="shared" si="77"/>
        <v>0</v>
      </c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22">
        <f t="shared" si="68"/>
        <v>1</v>
      </c>
      <c r="CR78" s="66">
        <f t="shared" si="78"/>
        <v>10000000</v>
      </c>
      <c r="CS78" s="66">
        <f t="shared" si="93"/>
        <v>0</v>
      </c>
      <c r="CT78" s="66">
        <f t="shared" si="93"/>
        <v>0</v>
      </c>
      <c r="CU78" s="66">
        <f t="shared" si="93"/>
        <v>0</v>
      </c>
      <c r="CV78" s="66">
        <f t="shared" si="93"/>
        <v>0</v>
      </c>
      <c r="CW78" s="66">
        <f t="shared" si="93"/>
        <v>10000000</v>
      </c>
      <c r="CX78" s="66">
        <f t="shared" si="93"/>
        <v>0</v>
      </c>
      <c r="CY78" s="66">
        <f t="shared" si="93"/>
        <v>0</v>
      </c>
      <c r="CZ78" s="66">
        <f t="shared" ref="CZ78:DB82" si="94">+O78-CD78</f>
        <v>0</v>
      </c>
      <c r="DA78" s="66">
        <f t="shared" si="94"/>
        <v>0</v>
      </c>
      <c r="DB78" s="66">
        <f t="shared" si="94"/>
        <v>0</v>
      </c>
      <c r="DC78" s="66">
        <f t="shared" si="81"/>
        <v>0</v>
      </c>
      <c r="DD78" s="66">
        <f t="shared" si="81"/>
        <v>0</v>
      </c>
      <c r="DE78" s="66">
        <f t="shared" si="81"/>
        <v>0</v>
      </c>
      <c r="DF78" s="66">
        <f t="shared" si="91"/>
        <v>0</v>
      </c>
      <c r="DG78" s="66">
        <f t="shared" si="91"/>
        <v>0</v>
      </c>
      <c r="DH78" s="66">
        <f t="shared" si="91"/>
        <v>0</v>
      </c>
      <c r="DI78" s="66"/>
      <c r="DJ78" s="66">
        <f t="shared" ref="DJ78:DK82" si="95">+Y78-CN78</f>
        <v>0</v>
      </c>
      <c r="DK78" s="74">
        <f t="shared" si="95"/>
        <v>0</v>
      </c>
      <c r="DL78" s="66">
        <f t="shared" si="92"/>
        <v>0</v>
      </c>
      <c r="DN78" s="198"/>
      <c r="DO78" s="198"/>
      <c r="DP78" s="198"/>
      <c r="DQ78" s="198"/>
      <c r="DR78" s="198"/>
    </row>
    <row r="79" spans="1:122" ht="30.75" hidden="1" customHeight="1" x14ac:dyDescent="0.25">
      <c r="A79" s="225"/>
      <c r="B79" s="217"/>
      <c r="C79" s="103" t="s">
        <v>143</v>
      </c>
      <c r="D79" s="69" t="s">
        <v>142</v>
      </c>
      <c r="E79" s="82">
        <v>520</v>
      </c>
      <c r="F79" s="67" t="s">
        <v>117</v>
      </c>
      <c r="G79" s="66">
        <f t="shared" si="69"/>
        <v>10000000</v>
      </c>
      <c r="H79" s="66"/>
      <c r="I79" s="39"/>
      <c r="J79" s="39"/>
      <c r="K79" s="39"/>
      <c r="L79" s="66">
        <v>10000000</v>
      </c>
      <c r="M79" s="39"/>
      <c r="N79" s="39"/>
      <c r="O79" s="39"/>
      <c r="P79" s="39"/>
      <c r="Q79" s="39"/>
      <c r="R79" s="21"/>
      <c r="S79" s="39"/>
      <c r="T79" s="105"/>
      <c r="U79" s="39"/>
      <c r="V79" s="39"/>
      <c r="W79" s="39"/>
      <c r="X79" s="39"/>
      <c r="Y79" s="39"/>
      <c r="Z79" s="39"/>
      <c r="AA79" s="107"/>
      <c r="AB79" s="72"/>
      <c r="AC79" s="22">
        <f t="shared" si="84"/>
        <v>0</v>
      </c>
      <c r="AD79" s="66">
        <f t="shared" si="70"/>
        <v>0</v>
      </c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22">
        <f t="shared" si="85"/>
        <v>1</v>
      </c>
      <c r="AZ79" s="66">
        <f t="shared" si="71"/>
        <v>10000000</v>
      </c>
      <c r="BA79" s="66">
        <f t="shared" si="72"/>
        <v>0</v>
      </c>
      <c r="BB79" s="66">
        <f t="shared" si="73"/>
        <v>0</v>
      </c>
      <c r="BC79" s="66">
        <f t="shared" si="73"/>
        <v>0</v>
      </c>
      <c r="BD79" s="66">
        <f t="shared" si="73"/>
        <v>0</v>
      </c>
      <c r="BE79" s="66">
        <f t="shared" si="88"/>
        <v>10000000</v>
      </c>
      <c r="BF79" s="66">
        <f t="shared" si="88"/>
        <v>0</v>
      </c>
      <c r="BG79" s="66">
        <f t="shared" si="88"/>
        <v>0</v>
      </c>
      <c r="BH79" s="66">
        <f t="shared" si="88"/>
        <v>0</v>
      </c>
      <c r="BI79" s="66">
        <f t="shared" si="88"/>
        <v>0</v>
      </c>
      <c r="BJ79" s="66">
        <f t="shared" si="88"/>
        <v>0</v>
      </c>
      <c r="BK79" s="66">
        <f t="shared" si="88"/>
        <v>0</v>
      </c>
      <c r="BL79" s="66">
        <f t="shared" si="88"/>
        <v>0</v>
      </c>
      <c r="BM79" s="66">
        <f t="shared" si="88"/>
        <v>0</v>
      </c>
      <c r="BN79" s="66">
        <f t="shared" si="88"/>
        <v>0</v>
      </c>
      <c r="BO79" s="66">
        <f t="shared" si="88"/>
        <v>0</v>
      </c>
      <c r="BP79" s="66">
        <f t="shared" si="88"/>
        <v>0</v>
      </c>
      <c r="BQ79" s="66"/>
      <c r="BR79" s="66"/>
      <c r="BS79" s="66">
        <f t="shared" si="75"/>
        <v>0</v>
      </c>
      <c r="BT79" s="66">
        <f t="shared" si="89"/>
        <v>0</v>
      </c>
      <c r="BU79" s="22">
        <f t="shared" si="86"/>
        <v>0</v>
      </c>
      <c r="BV79" s="66">
        <f t="shared" si="77"/>
        <v>0</v>
      </c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22">
        <f t="shared" si="68"/>
        <v>1</v>
      </c>
      <c r="CR79" s="66">
        <f t="shared" si="78"/>
        <v>10000000</v>
      </c>
      <c r="CS79" s="66">
        <f t="shared" si="93"/>
        <v>0</v>
      </c>
      <c r="CT79" s="66">
        <f t="shared" si="93"/>
        <v>0</v>
      </c>
      <c r="CU79" s="66">
        <f t="shared" si="93"/>
        <v>0</v>
      </c>
      <c r="CV79" s="66">
        <f t="shared" si="93"/>
        <v>0</v>
      </c>
      <c r="CW79" s="66">
        <f t="shared" si="93"/>
        <v>10000000</v>
      </c>
      <c r="CX79" s="66">
        <f t="shared" si="93"/>
        <v>0</v>
      </c>
      <c r="CY79" s="66">
        <f t="shared" si="93"/>
        <v>0</v>
      </c>
      <c r="CZ79" s="66">
        <f t="shared" si="94"/>
        <v>0</v>
      </c>
      <c r="DA79" s="66">
        <f t="shared" si="94"/>
        <v>0</v>
      </c>
      <c r="DB79" s="66">
        <f t="shared" si="94"/>
        <v>0</v>
      </c>
      <c r="DC79" s="66">
        <f t="shared" si="81"/>
        <v>0</v>
      </c>
      <c r="DD79" s="66">
        <f t="shared" si="81"/>
        <v>0</v>
      </c>
      <c r="DE79" s="66">
        <f t="shared" si="81"/>
        <v>0</v>
      </c>
      <c r="DF79" s="66">
        <f t="shared" si="91"/>
        <v>0</v>
      </c>
      <c r="DG79" s="66">
        <f t="shared" si="91"/>
        <v>0</v>
      </c>
      <c r="DH79" s="66">
        <f t="shared" si="91"/>
        <v>0</v>
      </c>
      <c r="DI79" s="66"/>
      <c r="DJ79" s="66">
        <f t="shared" si="95"/>
        <v>0</v>
      </c>
      <c r="DK79" s="74">
        <f t="shared" si="95"/>
        <v>0</v>
      </c>
      <c r="DL79" s="66">
        <f t="shared" si="92"/>
        <v>0</v>
      </c>
      <c r="DN79" s="198"/>
      <c r="DO79" s="198"/>
      <c r="DP79" s="198"/>
      <c r="DQ79" s="198"/>
      <c r="DR79" s="198"/>
    </row>
    <row r="80" spans="1:122" ht="49.5" hidden="1" customHeight="1" x14ac:dyDescent="0.25">
      <c r="A80" s="225"/>
      <c r="B80" s="215" t="s">
        <v>141</v>
      </c>
      <c r="C80" s="103" t="s">
        <v>140</v>
      </c>
      <c r="D80" s="108" t="s">
        <v>139</v>
      </c>
      <c r="E80" s="82">
        <v>520</v>
      </c>
      <c r="F80" s="104" t="s">
        <v>117</v>
      </c>
      <c r="G80" s="66">
        <f t="shared" si="69"/>
        <v>35000000</v>
      </c>
      <c r="H80" s="66"/>
      <c r="I80" s="39"/>
      <c r="J80" s="39"/>
      <c r="K80" s="39"/>
      <c r="L80" s="105">
        <v>10000000</v>
      </c>
      <c r="M80" s="39"/>
      <c r="N80" s="39"/>
      <c r="O80" s="39"/>
      <c r="P80" s="39"/>
      <c r="Q80" s="39"/>
      <c r="R80" s="21"/>
      <c r="S80" s="39"/>
      <c r="T80" s="105">
        <v>25000000</v>
      </c>
      <c r="U80" s="39"/>
      <c r="V80" s="39"/>
      <c r="W80" s="39"/>
      <c r="X80" s="39"/>
      <c r="Y80" s="39"/>
      <c r="Z80" s="39"/>
      <c r="AA80" s="107"/>
      <c r="AB80" s="72"/>
      <c r="AC80" s="22">
        <f t="shared" si="84"/>
        <v>0.2857142857142857</v>
      </c>
      <c r="AD80" s="66">
        <f t="shared" si="70"/>
        <v>10000000</v>
      </c>
      <c r="AE80" s="66"/>
      <c r="AF80" s="66"/>
      <c r="AG80" s="66"/>
      <c r="AH80" s="66"/>
      <c r="AI80" s="66">
        <f>+'[4]ENERO 2016'!$O$816</f>
        <v>10000000</v>
      </c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22">
        <f t="shared" si="85"/>
        <v>0.7142857142857143</v>
      </c>
      <c r="AZ80" s="66">
        <f t="shared" si="71"/>
        <v>25000000</v>
      </c>
      <c r="BA80" s="66">
        <f t="shared" si="72"/>
        <v>0</v>
      </c>
      <c r="BB80" s="66">
        <f t="shared" si="73"/>
        <v>0</v>
      </c>
      <c r="BC80" s="66">
        <f t="shared" si="73"/>
        <v>0</v>
      </c>
      <c r="BD80" s="66">
        <f t="shared" si="73"/>
        <v>0</v>
      </c>
      <c r="BE80" s="66">
        <f t="shared" si="88"/>
        <v>0</v>
      </c>
      <c r="BF80" s="66">
        <f t="shared" si="88"/>
        <v>0</v>
      </c>
      <c r="BG80" s="66">
        <f t="shared" si="88"/>
        <v>0</v>
      </c>
      <c r="BH80" s="66">
        <f t="shared" si="88"/>
        <v>0</v>
      </c>
      <c r="BI80" s="66">
        <f t="shared" si="88"/>
        <v>0</v>
      </c>
      <c r="BJ80" s="66">
        <f t="shared" si="88"/>
        <v>0</v>
      </c>
      <c r="BK80" s="66">
        <f t="shared" si="88"/>
        <v>0</v>
      </c>
      <c r="BL80" s="66">
        <f t="shared" si="88"/>
        <v>0</v>
      </c>
      <c r="BM80" s="66">
        <f t="shared" si="88"/>
        <v>25000000</v>
      </c>
      <c r="BN80" s="66">
        <f t="shared" si="88"/>
        <v>0</v>
      </c>
      <c r="BO80" s="66">
        <f t="shared" si="88"/>
        <v>0</v>
      </c>
      <c r="BP80" s="66">
        <f t="shared" si="88"/>
        <v>0</v>
      </c>
      <c r="BQ80" s="66"/>
      <c r="BR80" s="66"/>
      <c r="BS80" s="66">
        <f t="shared" si="75"/>
        <v>0</v>
      </c>
      <c r="BT80" s="66">
        <f t="shared" si="89"/>
        <v>0</v>
      </c>
      <c r="BU80" s="22">
        <f t="shared" si="86"/>
        <v>0.2857142857142857</v>
      </c>
      <c r="BV80" s="66">
        <f t="shared" si="77"/>
        <v>10000000</v>
      </c>
      <c r="BW80" s="66"/>
      <c r="BX80" s="66"/>
      <c r="BY80" s="66"/>
      <c r="BZ80" s="66"/>
      <c r="CA80" s="66">
        <v>10000000</v>
      </c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22">
        <f t="shared" si="68"/>
        <v>0.7142857142857143</v>
      </c>
      <c r="CR80" s="66">
        <f t="shared" si="78"/>
        <v>25000000</v>
      </c>
      <c r="CS80" s="66">
        <f t="shared" si="93"/>
        <v>0</v>
      </c>
      <c r="CT80" s="66">
        <f t="shared" si="93"/>
        <v>0</v>
      </c>
      <c r="CU80" s="66">
        <f t="shared" si="93"/>
        <v>0</v>
      </c>
      <c r="CV80" s="66">
        <f t="shared" si="93"/>
        <v>0</v>
      </c>
      <c r="CW80" s="66">
        <f t="shared" si="93"/>
        <v>0</v>
      </c>
      <c r="CX80" s="66">
        <f t="shared" si="93"/>
        <v>0</v>
      </c>
      <c r="CY80" s="66">
        <f t="shared" si="93"/>
        <v>0</v>
      </c>
      <c r="CZ80" s="66">
        <f t="shared" si="94"/>
        <v>0</v>
      </c>
      <c r="DA80" s="66">
        <f t="shared" si="94"/>
        <v>0</v>
      </c>
      <c r="DB80" s="66">
        <f t="shared" si="94"/>
        <v>0</v>
      </c>
      <c r="DC80" s="66">
        <f t="shared" si="81"/>
        <v>0</v>
      </c>
      <c r="DD80" s="66">
        <f t="shared" si="81"/>
        <v>0</v>
      </c>
      <c r="DE80" s="66">
        <f t="shared" si="81"/>
        <v>25000000</v>
      </c>
      <c r="DF80" s="66">
        <f t="shared" si="91"/>
        <v>0</v>
      </c>
      <c r="DG80" s="66">
        <f t="shared" si="91"/>
        <v>0</v>
      </c>
      <c r="DH80" s="66">
        <f t="shared" si="91"/>
        <v>0</v>
      </c>
      <c r="DI80" s="66"/>
      <c r="DJ80" s="66">
        <f t="shared" si="95"/>
        <v>0</v>
      </c>
      <c r="DK80" s="74">
        <f t="shared" si="95"/>
        <v>0</v>
      </c>
      <c r="DL80" s="66">
        <f t="shared" si="92"/>
        <v>0</v>
      </c>
      <c r="DN80" s="198"/>
      <c r="DO80" s="198"/>
      <c r="DP80" s="198"/>
      <c r="DQ80" s="198"/>
      <c r="DR80" s="198"/>
    </row>
    <row r="81" spans="1:122" ht="27.75" hidden="1" customHeight="1" x14ac:dyDescent="0.25">
      <c r="A81" s="225"/>
      <c r="B81" s="216"/>
      <c r="C81" s="103" t="s">
        <v>138</v>
      </c>
      <c r="D81" s="108" t="s">
        <v>137</v>
      </c>
      <c r="E81" s="82">
        <v>520</v>
      </c>
      <c r="F81" s="104" t="s">
        <v>117</v>
      </c>
      <c r="G81" s="66">
        <f t="shared" si="69"/>
        <v>20000000</v>
      </c>
      <c r="H81" s="66"/>
      <c r="I81" s="39"/>
      <c r="J81" s="39"/>
      <c r="K81" s="39"/>
      <c r="L81" s="105">
        <v>10000000</v>
      </c>
      <c r="M81" s="39"/>
      <c r="N81" s="39"/>
      <c r="O81" s="39"/>
      <c r="P81" s="39"/>
      <c r="Q81" s="39"/>
      <c r="R81" s="21"/>
      <c r="S81" s="39"/>
      <c r="T81" s="105">
        <v>10000000</v>
      </c>
      <c r="U81" s="39"/>
      <c r="V81" s="39"/>
      <c r="W81" s="39"/>
      <c r="X81" s="39"/>
      <c r="Y81" s="39"/>
      <c r="Z81" s="39"/>
      <c r="AA81" s="107"/>
      <c r="AB81" s="72"/>
      <c r="AC81" s="22">
        <f t="shared" si="84"/>
        <v>3.0393699999999999E-2</v>
      </c>
      <c r="AD81" s="66">
        <f t="shared" si="70"/>
        <v>607874</v>
      </c>
      <c r="AE81" s="66"/>
      <c r="AF81" s="66"/>
      <c r="AG81" s="66"/>
      <c r="AH81" s="66"/>
      <c r="AI81" s="66">
        <f>+'[3]ABRIL 2016'!$O$1597</f>
        <v>607874</v>
      </c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22">
        <f t="shared" si="85"/>
        <v>0.96960630000000003</v>
      </c>
      <c r="AZ81" s="66">
        <f t="shared" si="71"/>
        <v>19392126</v>
      </c>
      <c r="BA81" s="66">
        <f t="shared" si="72"/>
        <v>0</v>
      </c>
      <c r="BB81" s="66">
        <f t="shared" si="73"/>
        <v>0</v>
      </c>
      <c r="BC81" s="66">
        <f t="shared" si="73"/>
        <v>0</v>
      </c>
      <c r="BD81" s="66">
        <f t="shared" si="73"/>
        <v>0</v>
      </c>
      <c r="BE81" s="66">
        <f t="shared" si="88"/>
        <v>9392126</v>
      </c>
      <c r="BF81" s="66">
        <f t="shared" si="88"/>
        <v>0</v>
      </c>
      <c r="BG81" s="66">
        <f t="shared" si="88"/>
        <v>0</v>
      </c>
      <c r="BH81" s="66">
        <f t="shared" si="88"/>
        <v>0</v>
      </c>
      <c r="BI81" s="66">
        <f t="shared" si="88"/>
        <v>0</v>
      </c>
      <c r="BJ81" s="66">
        <f t="shared" si="88"/>
        <v>0</v>
      </c>
      <c r="BK81" s="66">
        <f t="shared" si="88"/>
        <v>0</v>
      </c>
      <c r="BL81" s="66">
        <f t="shared" si="88"/>
        <v>0</v>
      </c>
      <c r="BM81" s="66">
        <f t="shared" si="88"/>
        <v>10000000</v>
      </c>
      <c r="BN81" s="66">
        <f t="shared" si="88"/>
        <v>0</v>
      </c>
      <c r="BO81" s="66">
        <f t="shared" si="88"/>
        <v>0</v>
      </c>
      <c r="BP81" s="66">
        <f t="shared" si="88"/>
        <v>0</v>
      </c>
      <c r="BQ81" s="66"/>
      <c r="BR81" s="66"/>
      <c r="BS81" s="66">
        <f t="shared" si="75"/>
        <v>0</v>
      </c>
      <c r="BT81" s="66">
        <f t="shared" si="89"/>
        <v>0</v>
      </c>
      <c r="BU81" s="22">
        <f t="shared" si="86"/>
        <v>3.0393699999999999E-2</v>
      </c>
      <c r="BV81" s="66">
        <f t="shared" si="77"/>
        <v>607874</v>
      </c>
      <c r="BW81" s="66"/>
      <c r="BX81" s="66"/>
      <c r="BY81" s="66"/>
      <c r="BZ81" s="66"/>
      <c r="CA81" s="66">
        <f>+'[3]ABRIL 2016'!$H$1595</f>
        <v>607874</v>
      </c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22">
        <f t="shared" si="68"/>
        <v>0.96960630000000003</v>
      </c>
      <c r="CR81" s="66">
        <f t="shared" si="78"/>
        <v>19392126</v>
      </c>
      <c r="CS81" s="66">
        <f t="shared" si="93"/>
        <v>0</v>
      </c>
      <c r="CT81" s="66">
        <f t="shared" si="93"/>
        <v>0</v>
      </c>
      <c r="CU81" s="66">
        <f t="shared" si="93"/>
        <v>0</v>
      </c>
      <c r="CV81" s="66">
        <f t="shared" si="93"/>
        <v>0</v>
      </c>
      <c r="CW81" s="66">
        <f t="shared" si="93"/>
        <v>9392126</v>
      </c>
      <c r="CX81" s="66">
        <f t="shared" si="93"/>
        <v>0</v>
      </c>
      <c r="CY81" s="66">
        <f t="shared" si="93"/>
        <v>0</v>
      </c>
      <c r="CZ81" s="66">
        <f t="shared" si="94"/>
        <v>0</v>
      </c>
      <c r="DA81" s="66">
        <f t="shared" si="94"/>
        <v>0</v>
      </c>
      <c r="DB81" s="66">
        <f t="shared" si="94"/>
        <v>0</v>
      </c>
      <c r="DC81" s="66">
        <f t="shared" si="81"/>
        <v>0</v>
      </c>
      <c r="DD81" s="66">
        <f t="shared" si="81"/>
        <v>0</v>
      </c>
      <c r="DE81" s="66">
        <f t="shared" si="81"/>
        <v>10000000</v>
      </c>
      <c r="DF81" s="66">
        <f t="shared" si="91"/>
        <v>0</v>
      </c>
      <c r="DG81" s="66">
        <f t="shared" si="91"/>
        <v>0</v>
      </c>
      <c r="DH81" s="66">
        <f t="shared" si="91"/>
        <v>0</v>
      </c>
      <c r="DI81" s="66"/>
      <c r="DJ81" s="66">
        <f t="shared" si="95"/>
        <v>0</v>
      </c>
      <c r="DK81" s="74">
        <f t="shared" si="95"/>
        <v>0</v>
      </c>
      <c r="DL81" s="66">
        <f t="shared" si="92"/>
        <v>0</v>
      </c>
      <c r="DN81" s="198"/>
      <c r="DO81" s="198"/>
      <c r="DP81" s="198"/>
      <c r="DQ81" s="198"/>
      <c r="DR81" s="198"/>
    </row>
    <row r="82" spans="1:122" ht="30.75" hidden="1" customHeight="1" x14ac:dyDescent="0.25">
      <c r="A82" s="225"/>
      <c r="B82" s="216"/>
      <c r="C82" s="103" t="s">
        <v>136</v>
      </c>
      <c r="D82" s="108" t="s">
        <v>135</v>
      </c>
      <c r="E82" s="82">
        <v>520</v>
      </c>
      <c r="F82" s="104" t="s">
        <v>117</v>
      </c>
      <c r="G82" s="66">
        <f t="shared" si="69"/>
        <v>5000000</v>
      </c>
      <c r="H82" s="66"/>
      <c r="I82" s="39"/>
      <c r="J82" s="39"/>
      <c r="K82" s="39"/>
      <c r="L82" s="66">
        <v>1098558</v>
      </c>
      <c r="M82" s="39"/>
      <c r="N82" s="39"/>
      <c r="O82" s="39"/>
      <c r="P82" s="39"/>
      <c r="Q82" s="39"/>
      <c r="R82" s="21"/>
      <c r="S82" s="39"/>
      <c r="T82" s="105">
        <f>48901442-45000000</f>
        <v>3901442</v>
      </c>
      <c r="U82" s="39"/>
      <c r="V82" s="39"/>
      <c r="W82" s="39"/>
      <c r="X82" s="39"/>
      <c r="Y82" s="39"/>
      <c r="Z82" s="39"/>
      <c r="AA82" s="107"/>
      <c r="AB82" s="72"/>
      <c r="AC82" s="22">
        <f t="shared" si="84"/>
        <v>0</v>
      </c>
      <c r="AD82" s="66">
        <f t="shared" si="70"/>
        <v>0</v>
      </c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22">
        <f t="shared" si="85"/>
        <v>1</v>
      </c>
      <c r="AZ82" s="66">
        <f t="shared" si="71"/>
        <v>5000000</v>
      </c>
      <c r="BA82" s="66">
        <f t="shared" si="72"/>
        <v>0</v>
      </c>
      <c r="BB82" s="66">
        <f t="shared" si="73"/>
        <v>0</v>
      </c>
      <c r="BC82" s="66">
        <f t="shared" si="73"/>
        <v>0</v>
      </c>
      <c r="BD82" s="66">
        <f t="shared" si="73"/>
        <v>0</v>
      </c>
      <c r="BE82" s="66">
        <f t="shared" si="88"/>
        <v>1098558</v>
      </c>
      <c r="BF82" s="66">
        <f t="shared" si="88"/>
        <v>0</v>
      </c>
      <c r="BG82" s="66">
        <f t="shared" si="88"/>
        <v>0</v>
      </c>
      <c r="BH82" s="66">
        <f t="shared" si="88"/>
        <v>0</v>
      </c>
      <c r="BI82" s="66">
        <f t="shared" si="88"/>
        <v>0</v>
      </c>
      <c r="BJ82" s="66">
        <f t="shared" si="88"/>
        <v>0</v>
      </c>
      <c r="BK82" s="66">
        <f t="shared" si="88"/>
        <v>0</v>
      </c>
      <c r="BL82" s="66">
        <f t="shared" si="88"/>
        <v>0</v>
      </c>
      <c r="BM82" s="66">
        <f t="shared" si="88"/>
        <v>3901442</v>
      </c>
      <c r="BN82" s="66">
        <f t="shared" si="88"/>
        <v>0</v>
      </c>
      <c r="BO82" s="66">
        <f t="shared" si="88"/>
        <v>0</v>
      </c>
      <c r="BP82" s="66">
        <f t="shared" si="88"/>
        <v>0</v>
      </c>
      <c r="BQ82" s="66"/>
      <c r="BR82" s="66"/>
      <c r="BS82" s="66">
        <f t="shared" si="75"/>
        <v>0</v>
      </c>
      <c r="BT82" s="66">
        <f t="shared" si="89"/>
        <v>0</v>
      </c>
      <c r="BU82" s="22">
        <f t="shared" si="86"/>
        <v>0</v>
      </c>
      <c r="BV82" s="66">
        <f t="shared" si="77"/>
        <v>0</v>
      </c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22">
        <f t="shared" si="68"/>
        <v>1</v>
      </c>
      <c r="CR82" s="66">
        <f t="shared" si="78"/>
        <v>5000000</v>
      </c>
      <c r="CS82" s="66">
        <f t="shared" si="93"/>
        <v>0</v>
      </c>
      <c r="CT82" s="66">
        <f t="shared" si="93"/>
        <v>0</v>
      </c>
      <c r="CU82" s="66">
        <f t="shared" si="93"/>
        <v>0</v>
      </c>
      <c r="CV82" s="66">
        <f t="shared" si="93"/>
        <v>0</v>
      </c>
      <c r="CW82" s="66">
        <f t="shared" si="93"/>
        <v>1098558</v>
      </c>
      <c r="CX82" s="66">
        <f t="shared" si="93"/>
        <v>0</v>
      </c>
      <c r="CY82" s="66">
        <f t="shared" si="93"/>
        <v>0</v>
      </c>
      <c r="CZ82" s="66">
        <f t="shared" si="94"/>
        <v>0</v>
      </c>
      <c r="DA82" s="66">
        <f t="shared" si="94"/>
        <v>0</v>
      </c>
      <c r="DB82" s="66">
        <f t="shared" si="94"/>
        <v>0</v>
      </c>
      <c r="DC82" s="66">
        <f t="shared" si="81"/>
        <v>0</v>
      </c>
      <c r="DD82" s="66">
        <f t="shared" si="81"/>
        <v>0</v>
      </c>
      <c r="DE82" s="66">
        <f t="shared" si="81"/>
        <v>3901442</v>
      </c>
      <c r="DF82" s="66">
        <f t="shared" si="91"/>
        <v>0</v>
      </c>
      <c r="DG82" s="66">
        <f t="shared" si="91"/>
        <v>0</v>
      </c>
      <c r="DH82" s="66">
        <f t="shared" si="91"/>
        <v>0</v>
      </c>
      <c r="DI82" s="66"/>
      <c r="DJ82" s="66">
        <f t="shared" si="95"/>
        <v>0</v>
      </c>
      <c r="DK82" s="74">
        <f t="shared" si="95"/>
        <v>0</v>
      </c>
      <c r="DL82" s="66">
        <f t="shared" si="92"/>
        <v>0</v>
      </c>
      <c r="DN82" s="198"/>
      <c r="DO82" s="198"/>
      <c r="DP82" s="198"/>
      <c r="DQ82" s="198"/>
      <c r="DR82" s="198"/>
    </row>
    <row r="83" spans="1:122" ht="21" hidden="1" customHeight="1" x14ac:dyDescent="0.25">
      <c r="A83" s="225"/>
      <c r="B83" s="217"/>
      <c r="C83" s="103" t="s">
        <v>134</v>
      </c>
      <c r="D83" s="108" t="s">
        <v>133</v>
      </c>
      <c r="E83" s="82">
        <v>520</v>
      </c>
      <c r="F83" s="104" t="s">
        <v>117</v>
      </c>
      <c r="G83" s="66">
        <f t="shared" si="69"/>
        <v>20000000</v>
      </c>
      <c r="H83" s="66"/>
      <c r="I83" s="39"/>
      <c r="J83" s="39"/>
      <c r="K83" s="39"/>
      <c r="L83" s="66">
        <v>10000000</v>
      </c>
      <c r="M83" s="39"/>
      <c r="N83" s="39"/>
      <c r="O83" s="39"/>
      <c r="P83" s="39"/>
      <c r="Q83" s="39"/>
      <c r="R83" s="21"/>
      <c r="S83" s="39"/>
      <c r="T83" s="105">
        <v>10000000</v>
      </c>
      <c r="U83" s="39"/>
      <c r="V83" s="39"/>
      <c r="W83" s="39"/>
      <c r="X83" s="39"/>
      <c r="Y83" s="39"/>
      <c r="Z83" s="39"/>
      <c r="AA83" s="107"/>
      <c r="AB83" s="72"/>
      <c r="AC83" s="22">
        <f t="shared" si="84"/>
        <v>0.51640160000000002</v>
      </c>
      <c r="AD83" s="66">
        <f t="shared" si="70"/>
        <v>10328032</v>
      </c>
      <c r="AE83" s="66"/>
      <c r="AF83" s="66"/>
      <c r="AG83" s="66"/>
      <c r="AH83" s="66"/>
      <c r="AI83" s="66">
        <f>+'[3]ABRIL 2016'!$O$1609</f>
        <v>9950000</v>
      </c>
      <c r="AJ83" s="66"/>
      <c r="AK83" s="66"/>
      <c r="AL83" s="66"/>
      <c r="AM83" s="66"/>
      <c r="AN83" s="66"/>
      <c r="AO83" s="66"/>
      <c r="AP83" s="66"/>
      <c r="AQ83" s="66">
        <f>+'[1]MAYO 2016'!$W$1846</f>
        <v>378032</v>
      </c>
      <c r="AR83" s="66"/>
      <c r="AS83" s="66"/>
      <c r="AT83" s="66"/>
      <c r="AU83" s="66"/>
      <c r="AV83" s="66"/>
      <c r="AW83" s="66"/>
      <c r="AX83" s="66"/>
      <c r="AY83" s="22">
        <f t="shared" si="85"/>
        <v>0.48359839999999998</v>
      </c>
      <c r="AZ83" s="66">
        <f t="shared" si="71"/>
        <v>9671968</v>
      </c>
      <c r="BA83" s="66">
        <f t="shared" si="72"/>
        <v>0</v>
      </c>
      <c r="BB83" s="66">
        <f t="shared" si="73"/>
        <v>0</v>
      </c>
      <c r="BC83" s="66">
        <f t="shared" si="73"/>
        <v>0</v>
      </c>
      <c r="BD83" s="66">
        <f t="shared" si="73"/>
        <v>0</v>
      </c>
      <c r="BE83" s="66">
        <f t="shared" si="88"/>
        <v>50000</v>
      </c>
      <c r="BF83" s="66">
        <f t="shared" si="88"/>
        <v>0</v>
      </c>
      <c r="BG83" s="66">
        <f t="shared" si="88"/>
        <v>0</v>
      </c>
      <c r="BH83" s="66">
        <f t="shared" si="88"/>
        <v>0</v>
      </c>
      <c r="BI83" s="66">
        <f t="shared" si="88"/>
        <v>0</v>
      </c>
      <c r="BJ83" s="66">
        <f t="shared" si="88"/>
        <v>0</v>
      </c>
      <c r="BK83" s="66">
        <f t="shared" si="88"/>
        <v>0</v>
      </c>
      <c r="BL83" s="66">
        <f t="shared" si="88"/>
        <v>0</v>
      </c>
      <c r="BM83" s="66">
        <f t="shared" si="88"/>
        <v>9621968</v>
      </c>
      <c r="BN83" s="66">
        <f t="shared" si="88"/>
        <v>0</v>
      </c>
      <c r="BO83" s="66">
        <f t="shared" si="88"/>
        <v>0</v>
      </c>
      <c r="BP83" s="66">
        <f t="shared" si="88"/>
        <v>0</v>
      </c>
      <c r="BQ83" s="66"/>
      <c r="BR83" s="66">
        <f>+Y83-AV83</f>
        <v>0</v>
      </c>
      <c r="BS83" s="66">
        <f t="shared" si="75"/>
        <v>0</v>
      </c>
      <c r="BT83" s="66">
        <f t="shared" si="89"/>
        <v>0</v>
      </c>
      <c r="BU83" s="22">
        <f t="shared" si="86"/>
        <v>0.51640160000000002</v>
      </c>
      <c r="BV83" s="66">
        <f t="shared" si="77"/>
        <v>10328032</v>
      </c>
      <c r="BW83" s="66"/>
      <c r="BX83" s="66"/>
      <c r="BY83" s="66"/>
      <c r="BZ83" s="66"/>
      <c r="CA83" s="66">
        <v>9950000</v>
      </c>
      <c r="CB83" s="66"/>
      <c r="CC83" s="66"/>
      <c r="CD83" s="66"/>
      <c r="CE83" s="66"/>
      <c r="CF83" s="66"/>
      <c r="CG83" s="66"/>
      <c r="CH83" s="66"/>
      <c r="CI83" s="66">
        <f>+'[1]MAYO 2016'!$H$1849+'[1]MAYO 2016'!$H$1850</f>
        <v>378032</v>
      </c>
      <c r="CJ83" s="66"/>
      <c r="CK83" s="66"/>
      <c r="CL83" s="66"/>
      <c r="CM83" s="66"/>
      <c r="CN83" s="66"/>
      <c r="CO83" s="66"/>
      <c r="CP83" s="66"/>
      <c r="CQ83" s="22">
        <f t="shared" si="68"/>
        <v>0.48359839999999998</v>
      </c>
      <c r="CR83" s="66">
        <f t="shared" si="78"/>
        <v>9671968</v>
      </c>
      <c r="CS83" s="66">
        <f t="shared" si="93"/>
        <v>0</v>
      </c>
      <c r="CT83" s="66">
        <f t="shared" si="93"/>
        <v>0</v>
      </c>
      <c r="CU83" s="66">
        <f t="shared" si="93"/>
        <v>0</v>
      </c>
      <c r="CV83" s="66">
        <f t="shared" si="93"/>
        <v>0</v>
      </c>
      <c r="CW83" s="66">
        <f t="shared" si="93"/>
        <v>50000</v>
      </c>
      <c r="CX83" s="66">
        <f t="shared" si="93"/>
        <v>0</v>
      </c>
      <c r="CY83" s="66">
        <f t="shared" si="93"/>
        <v>0</v>
      </c>
      <c r="CZ83" s="66">
        <f>O83-CD83</f>
        <v>0</v>
      </c>
      <c r="DA83" s="66">
        <f>P83-CE83</f>
        <v>0</v>
      </c>
      <c r="DB83" s="66">
        <f>Q83-CF83</f>
        <v>0</v>
      </c>
      <c r="DC83" s="66">
        <f t="shared" si="81"/>
        <v>0</v>
      </c>
      <c r="DD83" s="66">
        <f t="shared" si="81"/>
        <v>0</v>
      </c>
      <c r="DE83" s="66">
        <f t="shared" si="81"/>
        <v>9621968</v>
      </c>
      <c r="DF83" s="66">
        <f>U83-CJ83</f>
        <v>0</v>
      </c>
      <c r="DG83" s="66">
        <f>V83-CK83</f>
        <v>0</v>
      </c>
      <c r="DH83" s="66">
        <f>W83-CL83</f>
        <v>0</v>
      </c>
      <c r="DI83" s="66"/>
      <c r="DJ83" s="66">
        <f>Y83-CN83</f>
        <v>0</v>
      </c>
      <c r="DK83" s="66">
        <f>Z83-CO83</f>
        <v>0</v>
      </c>
      <c r="DL83" s="66">
        <f>AA83-CP83</f>
        <v>0</v>
      </c>
      <c r="DN83" s="198"/>
      <c r="DO83" s="198"/>
      <c r="DP83" s="198"/>
      <c r="DQ83" s="198"/>
      <c r="DR83" s="198"/>
    </row>
    <row r="84" spans="1:122" s="72" customFormat="1" ht="60" hidden="1" x14ac:dyDescent="0.25">
      <c r="A84" s="225" t="s">
        <v>132</v>
      </c>
      <c r="B84" s="215" t="s">
        <v>131</v>
      </c>
      <c r="C84" s="106" t="s">
        <v>130</v>
      </c>
      <c r="D84" s="69" t="s">
        <v>129</v>
      </c>
      <c r="E84" s="109">
        <v>520</v>
      </c>
      <c r="F84" s="104" t="s">
        <v>117</v>
      </c>
      <c r="G84" s="66">
        <f t="shared" si="69"/>
        <v>6000000</v>
      </c>
      <c r="H84" s="74"/>
      <c r="I84" s="21"/>
      <c r="J84" s="21"/>
      <c r="K84" s="21"/>
      <c r="L84" s="74">
        <v>6000000</v>
      </c>
      <c r="M84" s="21"/>
      <c r="N84" s="21"/>
      <c r="O84" s="21"/>
      <c r="P84" s="21"/>
      <c r="Q84" s="21"/>
      <c r="R84" s="21"/>
      <c r="S84" s="21"/>
      <c r="T84" s="105"/>
      <c r="U84" s="74"/>
      <c r="V84" s="74"/>
      <c r="W84" s="74"/>
      <c r="X84" s="74"/>
      <c r="Y84" s="74"/>
      <c r="Z84" s="74"/>
      <c r="AA84" s="74"/>
      <c r="AC84" s="73">
        <f t="shared" si="84"/>
        <v>0</v>
      </c>
      <c r="AD84" s="66">
        <f t="shared" si="70"/>
        <v>0</v>
      </c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3">
        <f t="shared" si="85"/>
        <v>1</v>
      </c>
      <c r="AZ84" s="66">
        <f t="shared" si="71"/>
        <v>6000000</v>
      </c>
      <c r="BA84" s="66">
        <f t="shared" si="72"/>
        <v>0</v>
      </c>
      <c r="BB84" s="74">
        <f t="shared" si="73"/>
        <v>0</v>
      </c>
      <c r="BC84" s="74">
        <f t="shared" si="73"/>
        <v>0</v>
      </c>
      <c r="BD84" s="66">
        <f t="shared" si="73"/>
        <v>0</v>
      </c>
      <c r="BE84" s="74">
        <f t="shared" si="88"/>
        <v>6000000</v>
      </c>
      <c r="BF84" s="74">
        <f t="shared" si="88"/>
        <v>0</v>
      </c>
      <c r="BG84" s="66">
        <f t="shared" si="88"/>
        <v>0</v>
      </c>
      <c r="BH84" s="74">
        <f t="shared" si="88"/>
        <v>0</v>
      </c>
      <c r="BI84" s="74">
        <f t="shared" si="88"/>
        <v>0</v>
      </c>
      <c r="BJ84" s="66">
        <f t="shared" si="88"/>
        <v>0</v>
      </c>
      <c r="BK84" s="74">
        <f t="shared" si="88"/>
        <v>0</v>
      </c>
      <c r="BL84" s="74">
        <f t="shared" si="88"/>
        <v>0</v>
      </c>
      <c r="BM84" s="74">
        <f t="shared" si="88"/>
        <v>0</v>
      </c>
      <c r="BN84" s="74">
        <f t="shared" si="88"/>
        <v>0</v>
      </c>
      <c r="BO84" s="74">
        <f t="shared" si="88"/>
        <v>0</v>
      </c>
      <c r="BP84" s="74">
        <f t="shared" si="88"/>
        <v>0</v>
      </c>
      <c r="BQ84" s="74"/>
      <c r="BR84" s="74"/>
      <c r="BS84" s="66">
        <f t="shared" si="75"/>
        <v>0</v>
      </c>
      <c r="BT84" s="74">
        <f t="shared" si="89"/>
        <v>0</v>
      </c>
      <c r="BU84" s="73">
        <f t="shared" si="86"/>
        <v>0</v>
      </c>
      <c r="BV84" s="66">
        <f t="shared" si="77"/>
        <v>0</v>
      </c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4"/>
      <c r="CQ84" s="73">
        <f t="shared" si="68"/>
        <v>1</v>
      </c>
      <c r="CR84" s="66">
        <f t="shared" si="78"/>
        <v>6000000</v>
      </c>
      <c r="CS84" s="66">
        <f t="shared" si="93"/>
        <v>0</v>
      </c>
      <c r="CT84" s="66">
        <f t="shared" si="93"/>
        <v>0</v>
      </c>
      <c r="CU84" s="74">
        <f t="shared" si="93"/>
        <v>0</v>
      </c>
      <c r="CV84" s="66">
        <f t="shared" si="93"/>
        <v>0</v>
      </c>
      <c r="CW84" s="74">
        <f t="shared" si="93"/>
        <v>6000000</v>
      </c>
      <c r="CX84" s="74">
        <f t="shared" si="93"/>
        <v>0</v>
      </c>
      <c r="CY84" s="66">
        <f t="shared" si="93"/>
        <v>0</v>
      </c>
      <c r="CZ84" s="74">
        <f t="shared" ref="CZ84:DH90" si="96">+O84-CD84</f>
        <v>0</v>
      </c>
      <c r="DA84" s="74">
        <f t="shared" si="96"/>
        <v>0</v>
      </c>
      <c r="DB84" s="66">
        <f t="shared" si="96"/>
        <v>0</v>
      </c>
      <c r="DC84" s="74">
        <f t="shared" si="81"/>
        <v>0</v>
      </c>
      <c r="DD84" s="74">
        <f t="shared" si="81"/>
        <v>0</v>
      </c>
      <c r="DE84" s="74">
        <f t="shared" si="81"/>
        <v>0</v>
      </c>
      <c r="DF84" s="74">
        <f>+U84-CJ84</f>
        <v>0</v>
      </c>
      <c r="DG84" s="74">
        <f>+V84-CK84</f>
        <v>0</v>
      </c>
      <c r="DH84" s="74">
        <f>+W84-CL84</f>
        <v>0</v>
      </c>
      <c r="DI84" s="74"/>
      <c r="DJ84" s="74">
        <f>+Y84-CN84</f>
        <v>0</v>
      </c>
      <c r="DK84" s="74">
        <f>+Z84-CO84</f>
        <v>0</v>
      </c>
      <c r="DL84" s="74">
        <f>+AA84-CP84</f>
        <v>0</v>
      </c>
      <c r="DN84" s="203"/>
      <c r="DO84" s="203"/>
      <c r="DP84" s="203"/>
      <c r="DQ84" s="203"/>
      <c r="DR84" s="203"/>
    </row>
    <row r="85" spans="1:122" s="72" customFormat="1" ht="49.5" hidden="1" customHeight="1" x14ac:dyDescent="0.25">
      <c r="A85" s="225"/>
      <c r="B85" s="217"/>
      <c r="C85" s="106" t="s">
        <v>128</v>
      </c>
      <c r="D85" s="69" t="s">
        <v>127</v>
      </c>
      <c r="E85" s="109">
        <v>520</v>
      </c>
      <c r="F85" s="104" t="s">
        <v>117</v>
      </c>
      <c r="G85" s="66">
        <f t="shared" si="69"/>
        <v>6000000</v>
      </c>
      <c r="H85" s="74"/>
      <c r="I85" s="21"/>
      <c r="J85" s="21"/>
      <c r="K85" s="21"/>
      <c r="L85" s="100">
        <v>6000000</v>
      </c>
      <c r="M85" s="21"/>
      <c r="N85" s="21"/>
      <c r="O85" s="21"/>
      <c r="P85" s="21"/>
      <c r="Q85" s="21"/>
      <c r="R85" s="21"/>
      <c r="S85" s="21"/>
      <c r="T85" s="105"/>
      <c r="U85" s="74"/>
      <c r="V85" s="74"/>
      <c r="W85" s="74"/>
      <c r="X85" s="74"/>
      <c r="Y85" s="74"/>
      <c r="Z85" s="74"/>
      <c r="AA85" s="74"/>
      <c r="AC85" s="73">
        <f t="shared" si="84"/>
        <v>0</v>
      </c>
      <c r="AD85" s="66">
        <f t="shared" si="70"/>
        <v>0</v>
      </c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3">
        <f t="shared" si="85"/>
        <v>1</v>
      </c>
      <c r="AZ85" s="66">
        <f t="shared" si="71"/>
        <v>6000000</v>
      </c>
      <c r="BA85" s="66">
        <f t="shared" si="72"/>
        <v>0</v>
      </c>
      <c r="BB85" s="74">
        <f t="shared" si="73"/>
        <v>0</v>
      </c>
      <c r="BC85" s="74">
        <f t="shared" si="73"/>
        <v>0</v>
      </c>
      <c r="BD85" s="66">
        <f t="shared" si="73"/>
        <v>0</v>
      </c>
      <c r="BE85" s="74">
        <f t="shared" si="88"/>
        <v>6000000</v>
      </c>
      <c r="BF85" s="74">
        <f t="shared" si="88"/>
        <v>0</v>
      </c>
      <c r="BG85" s="66">
        <f t="shared" si="88"/>
        <v>0</v>
      </c>
      <c r="BH85" s="74">
        <f t="shared" si="88"/>
        <v>0</v>
      </c>
      <c r="BI85" s="74">
        <f t="shared" si="88"/>
        <v>0</v>
      </c>
      <c r="BJ85" s="66">
        <f t="shared" si="88"/>
        <v>0</v>
      </c>
      <c r="BK85" s="74">
        <f t="shared" si="88"/>
        <v>0</v>
      </c>
      <c r="BL85" s="74">
        <f t="shared" si="88"/>
        <v>0</v>
      </c>
      <c r="BM85" s="74">
        <f t="shared" si="88"/>
        <v>0</v>
      </c>
      <c r="BN85" s="74">
        <f t="shared" si="88"/>
        <v>0</v>
      </c>
      <c r="BO85" s="74">
        <f t="shared" si="88"/>
        <v>0</v>
      </c>
      <c r="BP85" s="74">
        <f t="shared" si="88"/>
        <v>0</v>
      </c>
      <c r="BQ85" s="74"/>
      <c r="BR85" s="74">
        <f>+Y85-AV85</f>
        <v>0</v>
      </c>
      <c r="BS85" s="66">
        <f t="shared" si="75"/>
        <v>0</v>
      </c>
      <c r="BT85" s="74">
        <f t="shared" si="89"/>
        <v>0</v>
      </c>
      <c r="BU85" s="73">
        <f t="shared" si="86"/>
        <v>0</v>
      </c>
      <c r="BV85" s="66">
        <f t="shared" si="77"/>
        <v>0</v>
      </c>
      <c r="BW85" s="74"/>
      <c r="BX85" s="74"/>
      <c r="BY85" s="74"/>
      <c r="BZ85" s="74"/>
      <c r="CA85" s="74"/>
      <c r="CB85" s="74"/>
      <c r="CC85" s="74"/>
      <c r="CD85" s="74"/>
      <c r="CE85" s="74"/>
      <c r="CF85" s="74"/>
      <c r="CG85" s="74"/>
      <c r="CH85" s="74"/>
      <c r="CI85" s="74"/>
      <c r="CJ85" s="74"/>
      <c r="CK85" s="74"/>
      <c r="CL85" s="74"/>
      <c r="CM85" s="74"/>
      <c r="CN85" s="74"/>
      <c r="CO85" s="74"/>
      <c r="CP85" s="74"/>
      <c r="CQ85" s="73">
        <f t="shared" si="68"/>
        <v>1</v>
      </c>
      <c r="CR85" s="66">
        <f t="shared" si="78"/>
        <v>6000000</v>
      </c>
      <c r="CS85" s="66">
        <f t="shared" si="93"/>
        <v>0</v>
      </c>
      <c r="CT85" s="66">
        <f t="shared" si="93"/>
        <v>0</v>
      </c>
      <c r="CU85" s="74">
        <f t="shared" si="93"/>
        <v>0</v>
      </c>
      <c r="CV85" s="66">
        <f t="shared" si="93"/>
        <v>0</v>
      </c>
      <c r="CW85" s="74">
        <f t="shared" si="93"/>
        <v>6000000</v>
      </c>
      <c r="CX85" s="74">
        <f t="shared" si="93"/>
        <v>0</v>
      </c>
      <c r="CY85" s="66">
        <f t="shared" si="93"/>
        <v>0</v>
      </c>
      <c r="CZ85" s="74">
        <f t="shared" si="96"/>
        <v>0</v>
      </c>
      <c r="DA85" s="74">
        <f t="shared" si="96"/>
        <v>0</v>
      </c>
      <c r="DB85" s="66">
        <f t="shared" si="96"/>
        <v>0</v>
      </c>
      <c r="DC85" s="74">
        <f t="shared" si="81"/>
        <v>0</v>
      </c>
      <c r="DD85" s="74">
        <f t="shared" si="81"/>
        <v>0</v>
      </c>
      <c r="DE85" s="74">
        <f t="shared" si="81"/>
        <v>0</v>
      </c>
      <c r="DF85" s="74">
        <f>U85-CJ85</f>
        <v>0</v>
      </c>
      <c r="DG85" s="74">
        <f>V85-CK85</f>
        <v>0</v>
      </c>
      <c r="DH85" s="74">
        <f>W85-CL85</f>
        <v>0</v>
      </c>
      <c r="DI85" s="74"/>
      <c r="DJ85" s="74">
        <f>Y85-CN85</f>
        <v>0</v>
      </c>
      <c r="DK85" s="74">
        <f>Z85-CO85</f>
        <v>0</v>
      </c>
      <c r="DL85" s="74">
        <f>AA85-CP85</f>
        <v>0</v>
      </c>
      <c r="DN85" s="203"/>
      <c r="DO85" s="203"/>
      <c r="DP85" s="203"/>
      <c r="DQ85" s="203"/>
      <c r="DR85" s="203"/>
    </row>
    <row r="86" spans="1:122" ht="33" hidden="1" customHeight="1" x14ac:dyDescent="0.25">
      <c r="A86" s="225"/>
      <c r="B86" s="215" t="s">
        <v>126</v>
      </c>
      <c r="C86" s="103" t="s">
        <v>125</v>
      </c>
      <c r="D86" s="69" t="s">
        <v>124</v>
      </c>
      <c r="E86" s="82">
        <v>520</v>
      </c>
      <c r="F86" s="104" t="s">
        <v>117</v>
      </c>
      <c r="G86" s="66">
        <f t="shared" si="69"/>
        <v>33106800</v>
      </c>
      <c r="H86" s="66"/>
      <c r="I86" s="39"/>
      <c r="J86" s="66"/>
      <c r="K86" s="66"/>
      <c r="L86" s="100">
        <v>33106800</v>
      </c>
      <c r="M86" s="39"/>
      <c r="N86" s="39"/>
      <c r="O86" s="39"/>
      <c r="P86" s="39"/>
      <c r="Q86" s="39"/>
      <c r="R86" s="21"/>
      <c r="S86" s="39"/>
      <c r="T86" s="105"/>
      <c r="U86" s="66"/>
      <c r="V86" s="66"/>
      <c r="W86" s="66"/>
      <c r="X86" s="66"/>
      <c r="Y86" s="66"/>
      <c r="Z86" s="66"/>
      <c r="AA86" s="66"/>
      <c r="AB86" s="72"/>
      <c r="AC86" s="22">
        <f t="shared" si="84"/>
        <v>1</v>
      </c>
      <c r="AD86" s="66">
        <f t="shared" si="70"/>
        <v>33106800</v>
      </c>
      <c r="AE86" s="66"/>
      <c r="AF86" s="66"/>
      <c r="AG86" s="66"/>
      <c r="AH86" s="66"/>
      <c r="AI86" s="66">
        <f>+'[4]ENERO 2016'!$O$848</f>
        <v>33106800</v>
      </c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22">
        <f t="shared" si="85"/>
        <v>0</v>
      </c>
      <c r="AZ86" s="66">
        <f t="shared" si="71"/>
        <v>0</v>
      </c>
      <c r="BA86" s="66">
        <f t="shared" si="72"/>
        <v>0</v>
      </c>
      <c r="BB86" s="66">
        <f t="shared" si="73"/>
        <v>0</v>
      </c>
      <c r="BC86" s="66">
        <f t="shared" si="73"/>
        <v>0</v>
      </c>
      <c r="BD86" s="66">
        <f t="shared" si="73"/>
        <v>0</v>
      </c>
      <c r="BE86" s="66">
        <f t="shared" si="88"/>
        <v>0</v>
      </c>
      <c r="BF86" s="66">
        <f t="shared" si="88"/>
        <v>0</v>
      </c>
      <c r="BG86" s="66">
        <f t="shared" si="88"/>
        <v>0</v>
      </c>
      <c r="BH86" s="74">
        <f t="shared" si="88"/>
        <v>0</v>
      </c>
      <c r="BI86" s="66">
        <f t="shared" si="88"/>
        <v>0</v>
      </c>
      <c r="BJ86" s="66">
        <f t="shared" si="88"/>
        <v>0</v>
      </c>
      <c r="BK86" s="66">
        <f t="shared" si="88"/>
        <v>0</v>
      </c>
      <c r="BL86" s="66">
        <f t="shared" si="88"/>
        <v>0</v>
      </c>
      <c r="BM86" s="66">
        <f t="shared" si="88"/>
        <v>0</v>
      </c>
      <c r="BN86" s="66">
        <f t="shared" si="88"/>
        <v>0</v>
      </c>
      <c r="BO86" s="66">
        <f t="shared" si="88"/>
        <v>0</v>
      </c>
      <c r="BP86" s="66">
        <f t="shared" si="88"/>
        <v>0</v>
      </c>
      <c r="BQ86" s="66"/>
      <c r="BR86" s="66"/>
      <c r="BS86" s="66">
        <f t="shared" si="75"/>
        <v>0</v>
      </c>
      <c r="BT86" s="66">
        <f t="shared" si="89"/>
        <v>0</v>
      </c>
      <c r="BU86" s="22">
        <f t="shared" si="86"/>
        <v>1</v>
      </c>
      <c r="BV86" s="66">
        <f t="shared" si="77"/>
        <v>33106800</v>
      </c>
      <c r="BW86" s="66"/>
      <c r="BX86" s="66"/>
      <c r="BY86" s="66"/>
      <c r="BZ86" s="66"/>
      <c r="CA86" s="66">
        <f>+'[3]ABRIL 2016'!$H$1625</f>
        <v>33106800</v>
      </c>
      <c r="CB86" s="66"/>
      <c r="CC86" s="66"/>
      <c r="CD86" s="66"/>
      <c r="CE86" s="66"/>
      <c r="CF86" s="66"/>
      <c r="CG86" s="66"/>
      <c r="CH86" s="66"/>
      <c r="CI86" s="66"/>
      <c r="CJ86" s="66"/>
      <c r="CK86" s="66"/>
      <c r="CL86" s="66"/>
      <c r="CM86" s="66"/>
      <c r="CN86" s="66"/>
      <c r="CO86" s="66"/>
      <c r="CP86" s="66"/>
      <c r="CQ86" s="73">
        <f t="shared" si="68"/>
        <v>0</v>
      </c>
      <c r="CR86" s="66">
        <f t="shared" si="78"/>
        <v>0</v>
      </c>
      <c r="CS86" s="66">
        <f t="shared" si="93"/>
        <v>0</v>
      </c>
      <c r="CT86" s="66">
        <f t="shared" si="93"/>
        <v>0</v>
      </c>
      <c r="CU86" s="74">
        <f t="shared" si="93"/>
        <v>0</v>
      </c>
      <c r="CV86" s="66">
        <f t="shared" si="93"/>
        <v>0</v>
      </c>
      <c r="CW86" s="66">
        <f t="shared" si="93"/>
        <v>0</v>
      </c>
      <c r="CX86" s="74">
        <f t="shared" si="93"/>
        <v>0</v>
      </c>
      <c r="CY86" s="66">
        <f t="shared" si="93"/>
        <v>0</v>
      </c>
      <c r="CZ86" s="74">
        <f t="shared" si="96"/>
        <v>0</v>
      </c>
      <c r="DA86" s="74">
        <f t="shared" si="96"/>
        <v>0</v>
      </c>
      <c r="DB86" s="66">
        <f t="shared" si="96"/>
        <v>0</v>
      </c>
      <c r="DC86" s="74">
        <f t="shared" si="81"/>
        <v>0</v>
      </c>
      <c r="DD86" s="66">
        <f t="shared" si="81"/>
        <v>0</v>
      </c>
      <c r="DE86" s="66">
        <f t="shared" si="81"/>
        <v>0</v>
      </c>
      <c r="DF86" s="66">
        <f t="shared" ref="DF86:DH88" si="97">+U86-CJ86</f>
        <v>0</v>
      </c>
      <c r="DG86" s="66">
        <f t="shared" si="97"/>
        <v>0</v>
      </c>
      <c r="DH86" s="66">
        <f t="shared" si="97"/>
        <v>0</v>
      </c>
      <c r="DI86" s="66"/>
      <c r="DJ86" s="66">
        <f>+Y86-CN86</f>
        <v>0</v>
      </c>
      <c r="DK86" s="74">
        <f>Z86-CO86</f>
        <v>0</v>
      </c>
      <c r="DL86" s="66">
        <f>+AA86-CP86</f>
        <v>0</v>
      </c>
      <c r="DN86" s="198"/>
      <c r="DO86" s="198"/>
      <c r="DP86" s="198"/>
      <c r="DQ86" s="198"/>
      <c r="DR86" s="198"/>
    </row>
    <row r="87" spans="1:122" ht="19.5" hidden="1" customHeight="1" x14ac:dyDescent="0.25">
      <c r="A87" s="225"/>
      <c r="B87" s="216"/>
      <c r="C87" s="103" t="s">
        <v>123</v>
      </c>
      <c r="D87" s="69" t="s">
        <v>122</v>
      </c>
      <c r="E87" s="82">
        <v>520</v>
      </c>
      <c r="F87" s="104" t="s">
        <v>117</v>
      </c>
      <c r="G87" s="66">
        <f t="shared" si="69"/>
        <v>15184000</v>
      </c>
      <c r="H87" s="66"/>
      <c r="I87" s="39"/>
      <c r="J87" s="66"/>
      <c r="K87" s="66"/>
      <c r="L87" s="100">
        <v>15184000</v>
      </c>
      <c r="M87" s="39"/>
      <c r="N87" s="39"/>
      <c r="O87" s="39"/>
      <c r="P87" s="39"/>
      <c r="Q87" s="39"/>
      <c r="R87" s="21"/>
      <c r="S87" s="39"/>
      <c r="T87" s="105"/>
      <c r="U87" s="66"/>
      <c r="V87" s="66"/>
      <c r="W87" s="66"/>
      <c r="X87" s="66"/>
      <c r="Y87" s="66"/>
      <c r="Z87" s="66"/>
      <c r="AA87" s="66"/>
      <c r="AB87" s="72"/>
      <c r="AC87" s="22">
        <f t="shared" si="84"/>
        <v>1</v>
      </c>
      <c r="AD87" s="66">
        <f t="shared" si="70"/>
        <v>15184000</v>
      </c>
      <c r="AE87" s="66"/>
      <c r="AF87" s="66"/>
      <c r="AG87" s="66"/>
      <c r="AH87" s="66"/>
      <c r="AI87" s="66">
        <f>+'[4]ENERO 2016'!$O$854</f>
        <v>15184000</v>
      </c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22">
        <f t="shared" si="85"/>
        <v>0</v>
      </c>
      <c r="AZ87" s="66">
        <f t="shared" si="71"/>
        <v>0</v>
      </c>
      <c r="BA87" s="66">
        <f t="shared" si="72"/>
        <v>0</v>
      </c>
      <c r="BB87" s="66">
        <f t="shared" si="73"/>
        <v>0</v>
      </c>
      <c r="BC87" s="66">
        <f t="shared" si="73"/>
        <v>0</v>
      </c>
      <c r="BD87" s="66">
        <f t="shared" si="73"/>
        <v>0</v>
      </c>
      <c r="BE87" s="66">
        <f t="shared" ref="BE87:BP90" si="98">+L87-AI87</f>
        <v>0</v>
      </c>
      <c r="BF87" s="66">
        <f t="shared" si="98"/>
        <v>0</v>
      </c>
      <c r="BG87" s="66">
        <f t="shared" si="98"/>
        <v>0</v>
      </c>
      <c r="BH87" s="74">
        <f t="shared" si="98"/>
        <v>0</v>
      </c>
      <c r="BI87" s="66">
        <f t="shared" si="98"/>
        <v>0</v>
      </c>
      <c r="BJ87" s="66">
        <f t="shared" si="98"/>
        <v>0</v>
      </c>
      <c r="BK87" s="66">
        <f t="shared" si="98"/>
        <v>0</v>
      </c>
      <c r="BL87" s="66">
        <f t="shared" si="98"/>
        <v>0</v>
      </c>
      <c r="BM87" s="66">
        <f t="shared" si="98"/>
        <v>0</v>
      </c>
      <c r="BN87" s="66">
        <f t="shared" si="98"/>
        <v>0</v>
      </c>
      <c r="BO87" s="66">
        <f t="shared" si="98"/>
        <v>0</v>
      </c>
      <c r="BP87" s="66">
        <f t="shared" si="98"/>
        <v>0</v>
      </c>
      <c r="BQ87" s="66"/>
      <c r="BR87" s="66"/>
      <c r="BS87" s="66">
        <f t="shared" si="75"/>
        <v>0</v>
      </c>
      <c r="BT87" s="66">
        <f t="shared" si="89"/>
        <v>0</v>
      </c>
      <c r="BU87" s="22">
        <f t="shared" si="86"/>
        <v>0.55657448630136985</v>
      </c>
      <c r="BV87" s="66">
        <f t="shared" si="77"/>
        <v>8451027</v>
      </c>
      <c r="BW87" s="66"/>
      <c r="BX87" s="66"/>
      <c r="BY87" s="66"/>
      <c r="BZ87" s="66"/>
      <c r="CA87" s="66">
        <f>+'[1]MAYO 2016'!$H$1873</f>
        <v>8451027</v>
      </c>
      <c r="CB87" s="66"/>
      <c r="CC87" s="66"/>
      <c r="CD87" s="66"/>
      <c r="CE87" s="66"/>
      <c r="CF87" s="66"/>
      <c r="CG87" s="66"/>
      <c r="CH87" s="66"/>
      <c r="CI87" s="66"/>
      <c r="CJ87" s="66"/>
      <c r="CK87" s="66"/>
      <c r="CL87" s="66"/>
      <c r="CM87" s="66"/>
      <c r="CN87" s="66"/>
      <c r="CO87" s="66"/>
      <c r="CP87" s="66"/>
      <c r="CQ87" s="73">
        <f t="shared" si="68"/>
        <v>0.44342551369863015</v>
      </c>
      <c r="CR87" s="66">
        <f t="shared" si="78"/>
        <v>6732973</v>
      </c>
      <c r="CS87" s="66">
        <f t="shared" si="93"/>
        <v>0</v>
      </c>
      <c r="CT87" s="66">
        <f t="shared" si="93"/>
        <v>0</v>
      </c>
      <c r="CU87" s="74">
        <f t="shared" si="93"/>
        <v>0</v>
      </c>
      <c r="CV87" s="66">
        <f t="shared" si="93"/>
        <v>0</v>
      </c>
      <c r="CW87" s="66">
        <f t="shared" si="93"/>
        <v>6732973</v>
      </c>
      <c r="CX87" s="74">
        <f t="shared" si="93"/>
        <v>0</v>
      </c>
      <c r="CY87" s="66">
        <f t="shared" si="93"/>
        <v>0</v>
      </c>
      <c r="CZ87" s="74">
        <f t="shared" si="96"/>
        <v>0</v>
      </c>
      <c r="DA87" s="74">
        <f t="shared" si="96"/>
        <v>0</v>
      </c>
      <c r="DB87" s="66">
        <f t="shared" si="96"/>
        <v>0</v>
      </c>
      <c r="DC87" s="74">
        <f t="shared" si="81"/>
        <v>0</v>
      </c>
      <c r="DD87" s="66">
        <f t="shared" si="81"/>
        <v>0</v>
      </c>
      <c r="DE87" s="66">
        <f t="shared" si="81"/>
        <v>0</v>
      </c>
      <c r="DF87" s="66">
        <f t="shared" si="97"/>
        <v>0</v>
      </c>
      <c r="DG87" s="66">
        <f t="shared" si="97"/>
        <v>0</v>
      </c>
      <c r="DH87" s="66">
        <f t="shared" si="97"/>
        <v>0</v>
      </c>
      <c r="DI87" s="66"/>
      <c r="DJ87" s="66">
        <f>+Y87-CN87</f>
        <v>0</v>
      </c>
      <c r="DK87" s="74">
        <f>Z87-CO87</f>
        <v>0</v>
      </c>
      <c r="DL87" s="66">
        <f>+AA87-CP87</f>
        <v>0</v>
      </c>
      <c r="DN87" s="198"/>
      <c r="DO87" s="198"/>
      <c r="DP87" s="198"/>
      <c r="DQ87" s="198"/>
      <c r="DR87" s="198"/>
    </row>
    <row r="88" spans="1:122" ht="49.5" hidden="1" customHeight="1" x14ac:dyDescent="0.25">
      <c r="A88" s="225"/>
      <c r="B88" s="216"/>
      <c r="C88" s="103" t="s">
        <v>121</v>
      </c>
      <c r="D88" s="69" t="s">
        <v>120</v>
      </c>
      <c r="E88" s="82">
        <v>520</v>
      </c>
      <c r="F88" s="104" t="s">
        <v>117</v>
      </c>
      <c r="G88" s="66">
        <f t="shared" si="69"/>
        <v>16000000</v>
      </c>
      <c r="H88" s="66"/>
      <c r="I88" s="39"/>
      <c r="J88" s="39"/>
      <c r="K88" s="39"/>
      <c r="L88" s="100">
        <v>16000000</v>
      </c>
      <c r="M88" s="39"/>
      <c r="N88" s="39"/>
      <c r="O88" s="39"/>
      <c r="P88" s="39"/>
      <c r="Q88" s="39"/>
      <c r="R88" s="21"/>
      <c r="S88" s="39"/>
      <c r="T88" s="100"/>
      <c r="U88" s="66"/>
      <c r="V88" s="66"/>
      <c r="W88" s="66"/>
      <c r="X88" s="66"/>
      <c r="Y88" s="66"/>
      <c r="Z88" s="66"/>
      <c r="AA88" s="66"/>
      <c r="AB88" s="72"/>
      <c r="AC88" s="22">
        <f t="shared" si="84"/>
        <v>0</v>
      </c>
      <c r="AD88" s="66">
        <f t="shared" si="70"/>
        <v>0</v>
      </c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22">
        <f t="shared" si="85"/>
        <v>1</v>
      </c>
      <c r="AZ88" s="66">
        <f t="shared" si="71"/>
        <v>16000000</v>
      </c>
      <c r="BA88" s="66">
        <f t="shared" si="72"/>
        <v>0</v>
      </c>
      <c r="BB88" s="66">
        <f t="shared" si="73"/>
        <v>0</v>
      </c>
      <c r="BC88" s="66">
        <f t="shared" si="73"/>
        <v>0</v>
      </c>
      <c r="BD88" s="66">
        <f t="shared" si="73"/>
        <v>0</v>
      </c>
      <c r="BE88" s="66">
        <f t="shared" si="98"/>
        <v>16000000</v>
      </c>
      <c r="BF88" s="66">
        <f t="shared" si="98"/>
        <v>0</v>
      </c>
      <c r="BG88" s="66">
        <f t="shared" si="98"/>
        <v>0</v>
      </c>
      <c r="BH88" s="74">
        <f t="shared" si="98"/>
        <v>0</v>
      </c>
      <c r="BI88" s="66">
        <f t="shared" si="98"/>
        <v>0</v>
      </c>
      <c r="BJ88" s="66">
        <f t="shared" si="98"/>
        <v>0</v>
      </c>
      <c r="BK88" s="66">
        <f t="shared" si="98"/>
        <v>0</v>
      </c>
      <c r="BL88" s="66">
        <f t="shared" si="98"/>
        <v>0</v>
      </c>
      <c r="BM88" s="66">
        <f t="shared" si="98"/>
        <v>0</v>
      </c>
      <c r="BN88" s="66">
        <f t="shared" si="98"/>
        <v>0</v>
      </c>
      <c r="BO88" s="66">
        <f t="shared" si="98"/>
        <v>0</v>
      </c>
      <c r="BP88" s="66">
        <f t="shared" si="98"/>
        <v>0</v>
      </c>
      <c r="BQ88" s="66"/>
      <c r="BR88" s="66"/>
      <c r="BS88" s="66">
        <f t="shared" si="75"/>
        <v>0</v>
      </c>
      <c r="BT88" s="66">
        <f t="shared" si="89"/>
        <v>0</v>
      </c>
      <c r="BU88" s="22">
        <f t="shared" si="86"/>
        <v>0</v>
      </c>
      <c r="BV88" s="66">
        <f t="shared" si="77"/>
        <v>0</v>
      </c>
      <c r="BW88" s="66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6"/>
      <c r="CI88" s="66"/>
      <c r="CJ88" s="66"/>
      <c r="CK88" s="66"/>
      <c r="CL88" s="66"/>
      <c r="CM88" s="66"/>
      <c r="CN88" s="66"/>
      <c r="CO88" s="66"/>
      <c r="CP88" s="66"/>
      <c r="CQ88" s="73">
        <f t="shared" si="68"/>
        <v>1</v>
      </c>
      <c r="CR88" s="66">
        <f t="shared" si="78"/>
        <v>16000000</v>
      </c>
      <c r="CS88" s="66">
        <f t="shared" si="93"/>
        <v>0</v>
      </c>
      <c r="CT88" s="66">
        <f t="shared" si="93"/>
        <v>0</v>
      </c>
      <c r="CU88" s="74">
        <f t="shared" si="93"/>
        <v>0</v>
      </c>
      <c r="CV88" s="66">
        <f t="shared" si="93"/>
        <v>0</v>
      </c>
      <c r="CW88" s="66">
        <f t="shared" si="93"/>
        <v>16000000</v>
      </c>
      <c r="CX88" s="74">
        <f t="shared" si="93"/>
        <v>0</v>
      </c>
      <c r="CY88" s="66">
        <f t="shared" si="93"/>
        <v>0</v>
      </c>
      <c r="CZ88" s="74">
        <f t="shared" si="96"/>
        <v>0</v>
      </c>
      <c r="DA88" s="74">
        <f t="shared" si="96"/>
        <v>0</v>
      </c>
      <c r="DB88" s="66">
        <f t="shared" si="96"/>
        <v>0</v>
      </c>
      <c r="DC88" s="74">
        <f t="shared" si="81"/>
        <v>0</v>
      </c>
      <c r="DD88" s="66">
        <f t="shared" si="81"/>
        <v>0</v>
      </c>
      <c r="DE88" s="66">
        <f t="shared" si="81"/>
        <v>0</v>
      </c>
      <c r="DF88" s="66">
        <f t="shared" si="97"/>
        <v>0</v>
      </c>
      <c r="DG88" s="66">
        <f t="shared" si="97"/>
        <v>0</v>
      </c>
      <c r="DH88" s="66">
        <f t="shared" si="97"/>
        <v>0</v>
      </c>
      <c r="DI88" s="66"/>
      <c r="DJ88" s="66">
        <f>+Y88-CN88</f>
        <v>0</v>
      </c>
      <c r="DK88" s="74">
        <f>Z88-CO88</f>
        <v>0</v>
      </c>
      <c r="DL88" s="66">
        <f>+AA88-CP88</f>
        <v>0</v>
      </c>
      <c r="DN88" s="198"/>
      <c r="DO88" s="198"/>
      <c r="DP88" s="198"/>
      <c r="DQ88" s="198"/>
      <c r="DR88" s="198"/>
    </row>
    <row r="89" spans="1:122" ht="24" hidden="1" customHeight="1" x14ac:dyDescent="0.25">
      <c r="A89" s="225"/>
      <c r="B89" s="216"/>
      <c r="C89" s="70" t="s">
        <v>119</v>
      </c>
      <c r="D89" s="69" t="s">
        <v>118</v>
      </c>
      <c r="E89" s="82">
        <v>520</v>
      </c>
      <c r="F89" s="104" t="s">
        <v>117</v>
      </c>
      <c r="G89" s="66">
        <f t="shared" si="69"/>
        <v>300709200</v>
      </c>
      <c r="H89" s="99"/>
      <c r="I89" s="101"/>
      <c r="J89" s="101"/>
      <c r="K89" s="101"/>
      <c r="L89" s="100">
        <v>35709200</v>
      </c>
      <c r="M89" s="101"/>
      <c r="N89" s="101"/>
      <c r="O89" s="101"/>
      <c r="P89" s="101"/>
      <c r="Q89" s="101"/>
      <c r="R89" s="102"/>
      <c r="S89" s="101"/>
      <c r="T89" s="100">
        <v>265000000</v>
      </c>
      <c r="U89" s="99"/>
      <c r="V89" s="99"/>
      <c r="W89" s="99"/>
      <c r="X89" s="99"/>
      <c r="Y89" s="99"/>
      <c r="Z89" s="99"/>
      <c r="AA89" s="99"/>
      <c r="AB89" s="72"/>
      <c r="AC89" s="22">
        <f t="shared" si="84"/>
        <v>1</v>
      </c>
      <c r="AD89" s="66">
        <f t="shared" si="70"/>
        <v>300709200</v>
      </c>
      <c r="AE89" s="99"/>
      <c r="AF89" s="99"/>
      <c r="AG89" s="99"/>
      <c r="AH89" s="99"/>
      <c r="AI89" s="99">
        <f>+'[4]ENERO 2016'!$O$864</f>
        <v>35709200</v>
      </c>
      <c r="AJ89" s="99"/>
      <c r="AK89" s="99"/>
      <c r="AL89" s="99"/>
      <c r="AM89" s="99"/>
      <c r="AN89" s="99"/>
      <c r="AO89" s="99"/>
      <c r="AP89" s="99"/>
      <c r="AQ89" s="99">
        <f>+'[4]ENERO 2016'!$W$864</f>
        <v>265000000</v>
      </c>
      <c r="AR89" s="99"/>
      <c r="AS89" s="99"/>
      <c r="AT89" s="99"/>
      <c r="AU89" s="99"/>
      <c r="AV89" s="99"/>
      <c r="AW89" s="99"/>
      <c r="AX89" s="99"/>
      <c r="AY89" s="22">
        <f t="shared" si="85"/>
        <v>0</v>
      </c>
      <c r="AZ89" s="66">
        <f t="shared" si="71"/>
        <v>0</v>
      </c>
      <c r="BA89" s="66">
        <f t="shared" si="72"/>
        <v>0</v>
      </c>
      <c r="BB89" s="66">
        <f t="shared" si="73"/>
        <v>0</v>
      </c>
      <c r="BC89" s="66">
        <f t="shared" si="73"/>
        <v>0</v>
      </c>
      <c r="BD89" s="66">
        <f t="shared" si="73"/>
        <v>0</v>
      </c>
      <c r="BE89" s="66">
        <f t="shared" si="98"/>
        <v>0</v>
      </c>
      <c r="BF89" s="66">
        <f t="shared" si="98"/>
        <v>0</v>
      </c>
      <c r="BG89" s="66">
        <f t="shared" si="98"/>
        <v>0</v>
      </c>
      <c r="BH89" s="74">
        <f t="shared" si="98"/>
        <v>0</v>
      </c>
      <c r="BI89" s="66">
        <f t="shared" si="98"/>
        <v>0</v>
      </c>
      <c r="BJ89" s="66">
        <f t="shared" si="98"/>
        <v>0</v>
      </c>
      <c r="BK89" s="66">
        <f t="shared" si="98"/>
        <v>0</v>
      </c>
      <c r="BL89" s="66">
        <f t="shared" si="98"/>
        <v>0</v>
      </c>
      <c r="BM89" s="66">
        <f t="shared" si="98"/>
        <v>0</v>
      </c>
      <c r="BN89" s="66">
        <f t="shared" si="98"/>
        <v>0</v>
      </c>
      <c r="BO89" s="66">
        <f t="shared" si="98"/>
        <v>0</v>
      </c>
      <c r="BP89" s="66">
        <f t="shared" si="98"/>
        <v>0</v>
      </c>
      <c r="BQ89" s="66"/>
      <c r="BR89" s="66">
        <f>+Y89-AV89</f>
        <v>0</v>
      </c>
      <c r="BS89" s="66">
        <f t="shared" si="75"/>
        <v>0</v>
      </c>
      <c r="BT89" s="66">
        <f t="shared" si="89"/>
        <v>0</v>
      </c>
      <c r="BU89" s="22">
        <f t="shared" si="86"/>
        <v>0.61348085791854723</v>
      </c>
      <c r="BV89" s="66">
        <f t="shared" si="77"/>
        <v>184479338</v>
      </c>
      <c r="BW89" s="99"/>
      <c r="BX89" s="99"/>
      <c r="BY89" s="99"/>
      <c r="BZ89" s="99"/>
      <c r="CA89" s="99">
        <f>+'[1]MAYO 2016'!$H$1889</f>
        <v>33050686</v>
      </c>
      <c r="CB89" s="99"/>
      <c r="CC89" s="99"/>
      <c r="CD89" s="99"/>
      <c r="CE89" s="99"/>
      <c r="CF89" s="99"/>
      <c r="CG89" s="99"/>
      <c r="CH89" s="99"/>
      <c r="CI89" s="99">
        <f>+'[1]MAYO 2016'!$H$1897+'[1]MAYO 2016'!$W$1894</f>
        <v>151428652</v>
      </c>
      <c r="CJ89" s="99"/>
      <c r="CK89" s="99"/>
      <c r="CL89" s="99"/>
      <c r="CM89" s="99"/>
      <c r="CN89" s="99"/>
      <c r="CO89" s="99"/>
      <c r="CP89" s="99"/>
      <c r="CQ89" s="73">
        <f t="shared" si="68"/>
        <v>0.38651914208145277</v>
      </c>
      <c r="CR89" s="66">
        <f t="shared" si="78"/>
        <v>116229862</v>
      </c>
      <c r="CS89" s="66">
        <f t="shared" si="93"/>
        <v>0</v>
      </c>
      <c r="CT89" s="66">
        <f t="shared" si="93"/>
        <v>0</v>
      </c>
      <c r="CU89" s="74">
        <f t="shared" si="93"/>
        <v>0</v>
      </c>
      <c r="CV89" s="66">
        <f t="shared" si="93"/>
        <v>0</v>
      </c>
      <c r="CW89" s="66">
        <f t="shared" si="93"/>
        <v>2658514</v>
      </c>
      <c r="CX89" s="74">
        <f t="shared" si="93"/>
        <v>0</v>
      </c>
      <c r="CY89" s="66">
        <f t="shared" si="93"/>
        <v>0</v>
      </c>
      <c r="CZ89" s="74">
        <f t="shared" si="96"/>
        <v>0</v>
      </c>
      <c r="DA89" s="74">
        <f t="shared" si="96"/>
        <v>0</v>
      </c>
      <c r="DB89" s="66">
        <f t="shared" si="96"/>
        <v>0</v>
      </c>
      <c r="DC89" s="74">
        <f t="shared" si="81"/>
        <v>0</v>
      </c>
      <c r="DD89" s="74">
        <f t="shared" si="81"/>
        <v>0</v>
      </c>
      <c r="DE89" s="74">
        <f t="shared" si="81"/>
        <v>113571348</v>
      </c>
      <c r="DF89" s="74">
        <f>U89-CJ89</f>
        <v>0</v>
      </c>
      <c r="DG89" s="74">
        <f>V89-CK89</f>
        <v>0</v>
      </c>
      <c r="DH89" s="74">
        <f>W89-CL89</f>
        <v>0</v>
      </c>
      <c r="DI89" s="74"/>
      <c r="DJ89" s="74">
        <f>Y89-CN89</f>
        <v>0</v>
      </c>
      <c r="DK89" s="74">
        <f>Z89-CO89</f>
        <v>0</v>
      </c>
      <c r="DL89" s="74">
        <f>AA89-CP89</f>
        <v>0</v>
      </c>
      <c r="DN89" s="198"/>
      <c r="DO89" s="198"/>
      <c r="DP89" s="198"/>
      <c r="DQ89" s="198"/>
      <c r="DR89" s="198"/>
    </row>
    <row r="90" spans="1:122" ht="32.25" hidden="1" customHeight="1" x14ac:dyDescent="0.25">
      <c r="A90" s="226"/>
      <c r="B90" s="217"/>
      <c r="C90" s="103" t="s">
        <v>116</v>
      </c>
      <c r="D90" s="69" t="s">
        <v>115</v>
      </c>
      <c r="E90" s="82">
        <v>520</v>
      </c>
      <c r="F90" s="67" t="s">
        <v>114</v>
      </c>
      <c r="G90" s="66">
        <f t="shared" si="69"/>
        <v>31599846</v>
      </c>
      <c r="H90" s="99"/>
      <c r="I90" s="101"/>
      <c r="J90" s="101"/>
      <c r="K90" s="101"/>
      <c r="L90" s="101"/>
      <c r="M90" s="101"/>
      <c r="N90" s="101"/>
      <c r="O90" s="101"/>
      <c r="P90" s="101"/>
      <c r="Q90" s="101"/>
      <c r="R90" s="102"/>
      <c r="S90" s="101"/>
      <c r="T90" s="100"/>
      <c r="U90" s="99"/>
      <c r="V90" s="99"/>
      <c r="W90" s="99"/>
      <c r="X90" s="99"/>
      <c r="Y90" s="99"/>
      <c r="Z90" s="99"/>
      <c r="AA90" s="99">
        <f>26599846+5000000</f>
        <v>31599846</v>
      </c>
      <c r="AB90" s="72"/>
      <c r="AC90" s="22">
        <f t="shared" si="84"/>
        <v>2.6265950789760177E-2</v>
      </c>
      <c r="AD90" s="66">
        <f t="shared" si="70"/>
        <v>830000</v>
      </c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>
        <f>+'[1]MAYO 2016'!$AG$1923</f>
        <v>830000</v>
      </c>
      <c r="AY90" s="22">
        <f t="shared" si="85"/>
        <v>0.97373404921023987</v>
      </c>
      <c r="AZ90" s="66">
        <f t="shared" si="71"/>
        <v>30769846</v>
      </c>
      <c r="BA90" s="66">
        <f t="shared" si="72"/>
        <v>0</v>
      </c>
      <c r="BB90" s="66">
        <f t="shared" si="73"/>
        <v>0</v>
      </c>
      <c r="BC90" s="66">
        <f t="shared" si="73"/>
        <v>0</v>
      </c>
      <c r="BD90" s="66">
        <f t="shared" si="73"/>
        <v>0</v>
      </c>
      <c r="BE90" s="66">
        <f t="shared" si="98"/>
        <v>0</v>
      </c>
      <c r="BF90" s="66">
        <f t="shared" si="98"/>
        <v>0</v>
      </c>
      <c r="BG90" s="66">
        <f t="shared" si="98"/>
        <v>0</v>
      </c>
      <c r="BH90" s="74">
        <f t="shared" si="98"/>
        <v>0</v>
      </c>
      <c r="BI90" s="66">
        <f t="shared" si="98"/>
        <v>0</v>
      </c>
      <c r="BJ90" s="66">
        <f t="shared" si="98"/>
        <v>0</v>
      </c>
      <c r="BK90" s="66">
        <f t="shared" si="98"/>
        <v>0</v>
      </c>
      <c r="BL90" s="66">
        <f t="shared" si="98"/>
        <v>0</v>
      </c>
      <c r="BM90" s="66">
        <f t="shared" si="98"/>
        <v>0</v>
      </c>
      <c r="BN90" s="66">
        <f t="shared" si="98"/>
        <v>0</v>
      </c>
      <c r="BO90" s="66">
        <f t="shared" si="98"/>
        <v>0</v>
      </c>
      <c r="BP90" s="66">
        <f t="shared" si="98"/>
        <v>0</v>
      </c>
      <c r="BQ90" s="66"/>
      <c r="BR90" s="66">
        <f>+Y90-AV90</f>
        <v>0</v>
      </c>
      <c r="BS90" s="66">
        <f t="shared" si="75"/>
        <v>0</v>
      </c>
      <c r="BT90" s="66">
        <f t="shared" si="89"/>
        <v>30769846</v>
      </c>
      <c r="BU90" s="22">
        <f t="shared" si="86"/>
        <v>2.6265950789760177E-2</v>
      </c>
      <c r="BV90" s="66">
        <f t="shared" si="77"/>
        <v>830000</v>
      </c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>
        <f>+'[1]MAYO 2016'!$H$1921</f>
        <v>830000</v>
      </c>
      <c r="CQ90" s="73">
        <f t="shared" si="68"/>
        <v>0.97373404921023987</v>
      </c>
      <c r="CR90" s="66">
        <f t="shared" si="78"/>
        <v>30769846</v>
      </c>
      <c r="CS90" s="66">
        <f t="shared" si="93"/>
        <v>0</v>
      </c>
      <c r="CT90" s="66">
        <f t="shared" si="93"/>
        <v>0</v>
      </c>
      <c r="CU90" s="74">
        <f t="shared" si="93"/>
        <v>0</v>
      </c>
      <c r="CV90" s="66">
        <f t="shared" si="93"/>
        <v>0</v>
      </c>
      <c r="CW90" s="66">
        <f t="shared" si="93"/>
        <v>0</v>
      </c>
      <c r="CX90" s="74">
        <f t="shared" si="93"/>
        <v>0</v>
      </c>
      <c r="CY90" s="66">
        <f t="shared" si="93"/>
        <v>0</v>
      </c>
      <c r="CZ90" s="74">
        <f t="shared" si="96"/>
        <v>0</v>
      </c>
      <c r="DA90" s="74">
        <f t="shared" si="96"/>
        <v>0</v>
      </c>
      <c r="DB90" s="66">
        <f t="shared" si="96"/>
        <v>0</v>
      </c>
      <c r="DC90" s="66">
        <f t="shared" si="96"/>
        <v>0</v>
      </c>
      <c r="DD90" s="66">
        <f t="shared" si="96"/>
        <v>0</v>
      </c>
      <c r="DE90" s="66">
        <f t="shared" si="96"/>
        <v>0</v>
      </c>
      <c r="DF90" s="66">
        <f t="shared" si="96"/>
        <v>0</v>
      </c>
      <c r="DG90" s="66">
        <f t="shared" si="96"/>
        <v>0</v>
      </c>
      <c r="DH90" s="66">
        <f t="shared" si="96"/>
        <v>0</v>
      </c>
      <c r="DI90" s="66"/>
      <c r="DJ90" s="66">
        <f>+Y90-CN90</f>
        <v>0</v>
      </c>
      <c r="DK90" s="66">
        <f>+Z90-CO90</f>
        <v>0</v>
      </c>
      <c r="DL90" s="66">
        <f>+AA90-CP90</f>
        <v>30769846</v>
      </c>
      <c r="DN90" s="198"/>
      <c r="DO90" s="198"/>
      <c r="DP90" s="198"/>
      <c r="DQ90" s="198"/>
      <c r="DR90" s="198"/>
    </row>
    <row r="91" spans="1:122" s="4" customFormat="1" ht="18.75" customHeight="1" thickTop="1" thickBot="1" x14ac:dyDescent="0.3">
      <c r="A91" s="81"/>
      <c r="B91" s="293" t="s">
        <v>389</v>
      </c>
      <c r="C91" s="294"/>
      <c r="D91" s="294"/>
      <c r="E91" s="294"/>
      <c r="F91" s="295"/>
      <c r="G91" s="61">
        <f>SUM(G59:G90)</f>
        <v>1559182087</v>
      </c>
      <c r="H91" s="61">
        <f>SUM(H59:H90)</f>
        <v>0</v>
      </c>
      <c r="I91" s="61">
        <f>SUM(I59:I88)</f>
        <v>0</v>
      </c>
      <c r="J91" s="61">
        <f>SUM(J59:J88)</f>
        <v>0</v>
      </c>
      <c r="K91" s="61">
        <f>SUM(K59:K88)</f>
        <v>0</v>
      </c>
      <c r="L91" s="61">
        <f>SUM(L59:L90)</f>
        <v>520000000</v>
      </c>
      <c r="M91" s="61">
        <f t="shared" ref="M91:R91" si="99">SUM(M59:M88)</f>
        <v>50000000</v>
      </c>
      <c r="N91" s="61">
        <f t="shared" si="99"/>
        <v>0</v>
      </c>
      <c r="O91" s="61">
        <f t="shared" si="99"/>
        <v>0</v>
      </c>
      <c r="P91" s="61">
        <f t="shared" si="99"/>
        <v>0</v>
      </c>
      <c r="Q91" s="61">
        <f t="shared" si="99"/>
        <v>0</v>
      </c>
      <c r="R91" s="61">
        <f t="shared" si="99"/>
        <v>0</v>
      </c>
      <c r="S91" s="61">
        <f>SUM(S59:S90)</f>
        <v>200000000</v>
      </c>
      <c r="T91" s="61">
        <f>SUM(T59:T90)</f>
        <v>333901442</v>
      </c>
      <c r="U91" s="61">
        <f t="shared" ref="U91:Z91" si="100">SUM(U59:U88)</f>
        <v>0</v>
      </c>
      <c r="V91" s="61">
        <f t="shared" si="100"/>
        <v>0</v>
      </c>
      <c r="W91" s="61">
        <f t="shared" si="100"/>
        <v>0</v>
      </c>
      <c r="X91" s="61">
        <f t="shared" si="100"/>
        <v>0</v>
      </c>
      <c r="Y91" s="61">
        <f t="shared" si="100"/>
        <v>0</v>
      </c>
      <c r="Z91" s="61">
        <f t="shared" si="100"/>
        <v>0</v>
      </c>
      <c r="AA91" s="61">
        <f>SUM(AA59:AA90)</f>
        <v>455280645</v>
      </c>
      <c r="AC91" s="62">
        <f t="shared" si="84"/>
        <v>0.6309010257376052</v>
      </c>
      <c r="AD91" s="61">
        <f>SUM(AD59:AD90)</f>
        <v>983689578</v>
      </c>
      <c r="AE91" s="61"/>
      <c r="AF91" s="61">
        <f t="shared" ref="AF91:AX91" si="101">SUM(AF59:AF90)</f>
        <v>0</v>
      </c>
      <c r="AG91" s="61">
        <f t="shared" si="101"/>
        <v>0</v>
      </c>
      <c r="AH91" s="61">
        <f t="shared" si="101"/>
        <v>0</v>
      </c>
      <c r="AI91" s="61">
        <f t="shared" si="101"/>
        <v>237337364</v>
      </c>
      <c r="AJ91" s="61">
        <f t="shared" si="101"/>
        <v>24212635</v>
      </c>
      <c r="AK91" s="61">
        <f t="shared" si="101"/>
        <v>0</v>
      </c>
      <c r="AL91" s="61">
        <f t="shared" si="101"/>
        <v>0</v>
      </c>
      <c r="AM91" s="61">
        <f t="shared" si="101"/>
        <v>0</v>
      </c>
      <c r="AN91" s="61">
        <f t="shared" si="101"/>
        <v>0</v>
      </c>
      <c r="AO91" s="61">
        <f t="shared" si="101"/>
        <v>0</v>
      </c>
      <c r="AP91" s="61">
        <f t="shared" si="101"/>
        <v>146908655</v>
      </c>
      <c r="AQ91" s="61">
        <f t="shared" si="101"/>
        <v>282216149</v>
      </c>
      <c r="AR91" s="61">
        <f t="shared" si="101"/>
        <v>0</v>
      </c>
      <c r="AS91" s="61">
        <f t="shared" si="101"/>
        <v>0</v>
      </c>
      <c r="AT91" s="61">
        <f t="shared" si="101"/>
        <v>0</v>
      </c>
      <c r="AU91" s="61">
        <f t="shared" si="101"/>
        <v>0</v>
      </c>
      <c r="AV91" s="61">
        <f t="shared" si="101"/>
        <v>0</v>
      </c>
      <c r="AW91" s="61">
        <f t="shared" si="101"/>
        <v>0</v>
      </c>
      <c r="AX91" s="61">
        <f t="shared" si="101"/>
        <v>293014775</v>
      </c>
      <c r="AY91" s="62">
        <f t="shared" si="85"/>
        <v>0.3690989742623948</v>
      </c>
      <c r="AZ91" s="61">
        <f>SUM(AZ59:AZ90)</f>
        <v>575492509</v>
      </c>
      <c r="BA91" s="61"/>
      <c r="BB91" s="61">
        <f t="shared" ref="BB91:BT91" si="102">SUM(BB59:BB90)</f>
        <v>0</v>
      </c>
      <c r="BC91" s="61">
        <f t="shared" si="102"/>
        <v>0</v>
      </c>
      <c r="BD91" s="61">
        <f t="shared" si="102"/>
        <v>0</v>
      </c>
      <c r="BE91" s="61">
        <f t="shared" si="102"/>
        <v>282662636</v>
      </c>
      <c r="BF91" s="61">
        <f t="shared" si="102"/>
        <v>25787365</v>
      </c>
      <c r="BG91" s="61">
        <f t="shared" si="102"/>
        <v>0</v>
      </c>
      <c r="BH91" s="61">
        <f t="shared" si="102"/>
        <v>0</v>
      </c>
      <c r="BI91" s="61">
        <f t="shared" si="102"/>
        <v>0</v>
      </c>
      <c r="BJ91" s="61">
        <f t="shared" si="102"/>
        <v>0</v>
      </c>
      <c r="BK91" s="61">
        <f t="shared" si="102"/>
        <v>0</v>
      </c>
      <c r="BL91" s="61">
        <f t="shared" si="102"/>
        <v>53091345</v>
      </c>
      <c r="BM91" s="61">
        <f t="shared" si="102"/>
        <v>51685293</v>
      </c>
      <c r="BN91" s="61">
        <f t="shared" si="102"/>
        <v>0</v>
      </c>
      <c r="BO91" s="61">
        <f t="shared" si="102"/>
        <v>0</v>
      </c>
      <c r="BP91" s="61">
        <f t="shared" si="102"/>
        <v>0</v>
      </c>
      <c r="BQ91" s="61">
        <f t="shared" si="102"/>
        <v>0</v>
      </c>
      <c r="BR91" s="61">
        <f t="shared" si="102"/>
        <v>0</v>
      </c>
      <c r="BS91" s="61">
        <f t="shared" si="102"/>
        <v>0</v>
      </c>
      <c r="BT91" s="61">
        <f t="shared" si="102"/>
        <v>162265870</v>
      </c>
      <c r="BU91" s="62">
        <f t="shared" si="86"/>
        <v>0.52199677175998749</v>
      </c>
      <c r="BV91" s="61">
        <f t="shared" ref="BV91:CL91" si="103">SUM(BV59:BV90)</f>
        <v>813888016</v>
      </c>
      <c r="BW91" s="61">
        <f t="shared" si="103"/>
        <v>0</v>
      </c>
      <c r="BX91" s="61">
        <f t="shared" si="103"/>
        <v>0</v>
      </c>
      <c r="BY91" s="61">
        <f t="shared" si="103"/>
        <v>0</v>
      </c>
      <c r="BZ91" s="61">
        <f t="shared" si="103"/>
        <v>0</v>
      </c>
      <c r="CA91" s="61">
        <f t="shared" si="103"/>
        <v>213499273</v>
      </c>
      <c r="CB91" s="61">
        <f t="shared" si="103"/>
        <v>23712635</v>
      </c>
      <c r="CC91" s="61">
        <f t="shared" si="103"/>
        <v>0</v>
      </c>
      <c r="CD91" s="61">
        <f t="shared" si="103"/>
        <v>0</v>
      </c>
      <c r="CE91" s="61">
        <f t="shared" si="103"/>
        <v>0</v>
      </c>
      <c r="CF91" s="61">
        <f t="shared" si="103"/>
        <v>0</v>
      </c>
      <c r="CG91" s="61">
        <f t="shared" si="103"/>
        <v>0</v>
      </c>
      <c r="CH91" s="61">
        <f t="shared" si="103"/>
        <v>133382922</v>
      </c>
      <c r="CI91" s="61">
        <f t="shared" si="103"/>
        <v>168644801</v>
      </c>
      <c r="CJ91" s="61">
        <f t="shared" si="103"/>
        <v>0</v>
      </c>
      <c r="CK91" s="61">
        <f t="shared" si="103"/>
        <v>0</v>
      </c>
      <c r="CL91" s="61">
        <f t="shared" si="103"/>
        <v>0</v>
      </c>
      <c r="CM91" s="61"/>
      <c r="CN91" s="61">
        <f>SUM(CN59:CN90)</f>
        <v>0</v>
      </c>
      <c r="CO91" s="61">
        <f>SUM(CO59:CO90)</f>
        <v>0</v>
      </c>
      <c r="CP91" s="61">
        <f>SUM(CP59:CP90)</f>
        <v>274648385</v>
      </c>
      <c r="CQ91" s="62">
        <f t="shared" si="68"/>
        <v>0.47800322824001251</v>
      </c>
      <c r="CR91" s="61">
        <f t="shared" ref="CR91:DL91" si="104">SUM(CR59:CR90)</f>
        <v>745294071</v>
      </c>
      <c r="CS91" s="61">
        <f t="shared" si="104"/>
        <v>0</v>
      </c>
      <c r="CT91" s="61">
        <f t="shared" si="104"/>
        <v>0</v>
      </c>
      <c r="CU91" s="61">
        <f t="shared" si="104"/>
        <v>0</v>
      </c>
      <c r="CV91" s="61">
        <f t="shared" si="104"/>
        <v>0</v>
      </c>
      <c r="CW91" s="61">
        <f t="shared" si="104"/>
        <v>306500727</v>
      </c>
      <c r="CX91" s="61">
        <f t="shared" si="104"/>
        <v>26287365</v>
      </c>
      <c r="CY91" s="61">
        <f t="shared" si="104"/>
        <v>0</v>
      </c>
      <c r="CZ91" s="61">
        <f t="shared" si="104"/>
        <v>0</v>
      </c>
      <c r="DA91" s="61">
        <f t="shared" si="104"/>
        <v>0</v>
      </c>
      <c r="DB91" s="61">
        <f t="shared" si="104"/>
        <v>0</v>
      </c>
      <c r="DC91" s="61">
        <f t="shared" si="104"/>
        <v>0</v>
      </c>
      <c r="DD91" s="61">
        <f t="shared" si="104"/>
        <v>66617078</v>
      </c>
      <c r="DE91" s="61">
        <f t="shared" si="104"/>
        <v>165256641</v>
      </c>
      <c r="DF91" s="61">
        <f t="shared" si="104"/>
        <v>0</v>
      </c>
      <c r="DG91" s="61">
        <f t="shared" si="104"/>
        <v>0</v>
      </c>
      <c r="DH91" s="61">
        <f t="shared" si="104"/>
        <v>0</v>
      </c>
      <c r="DI91" s="61">
        <f t="shared" si="104"/>
        <v>0</v>
      </c>
      <c r="DJ91" s="61">
        <f t="shared" si="104"/>
        <v>0</v>
      </c>
      <c r="DK91" s="61">
        <f t="shared" si="104"/>
        <v>0</v>
      </c>
      <c r="DL91" s="61">
        <f t="shared" si="104"/>
        <v>180632260</v>
      </c>
      <c r="DN91" s="204" t="s">
        <v>380</v>
      </c>
      <c r="DO91" s="204"/>
      <c r="DP91" s="200">
        <v>1559182087</v>
      </c>
      <c r="DQ91" s="201">
        <v>813888016</v>
      </c>
      <c r="DR91" s="202">
        <v>0.52200000000000002</v>
      </c>
    </row>
    <row r="92" spans="1:122" ht="6" hidden="1" customHeight="1" thickTop="1" x14ac:dyDescent="0.25">
      <c r="B92" s="98"/>
      <c r="C92" s="97"/>
      <c r="D92" s="96"/>
      <c r="E92" s="95"/>
      <c r="F92" s="94"/>
      <c r="G92" s="93"/>
      <c r="H92" s="93"/>
      <c r="I92" s="93"/>
      <c r="J92" s="93"/>
      <c r="K92" s="93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1"/>
      <c r="AC92" s="90"/>
      <c r="AD92" s="87"/>
      <c r="AE92" s="87"/>
      <c r="AF92" s="87"/>
      <c r="AG92" s="87"/>
      <c r="AH92" s="87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8"/>
      <c r="AZ92" s="87"/>
      <c r="BA92" s="87"/>
      <c r="BB92" s="87"/>
      <c r="BC92" s="87"/>
      <c r="BD92" s="87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  <c r="BT92" s="86"/>
      <c r="BU92" s="88"/>
      <c r="BV92" s="87"/>
      <c r="BW92" s="87"/>
      <c r="BX92" s="87"/>
      <c r="BY92" s="87"/>
      <c r="BZ92" s="87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8"/>
      <c r="CR92" s="87"/>
      <c r="CS92" s="87"/>
      <c r="CT92" s="87"/>
      <c r="CU92" s="87"/>
      <c r="CV92" s="87"/>
      <c r="CW92" s="86"/>
      <c r="CX92" s="86"/>
      <c r="CY92" s="86"/>
      <c r="CZ92" s="86"/>
      <c r="DA92" s="86"/>
      <c r="DB92" s="86"/>
      <c r="DC92" s="86"/>
      <c r="DD92" s="86"/>
      <c r="DE92" s="86"/>
      <c r="DF92" s="86"/>
      <c r="DG92" s="86"/>
      <c r="DH92" s="86"/>
      <c r="DI92" s="86"/>
      <c r="DJ92" s="86"/>
      <c r="DK92" s="86"/>
      <c r="DL92" s="86"/>
      <c r="DN92" s="198"/>
      <c r="DO92" s="198"/>
      <c r="DP92" s="198"/>
      <c r="DQ92" s="198"/>
      <c r="DR92" s="198"/>
    </row>
    <row r="93" spans="1:122" s="4" customFormat="1" ht="27.75" hidden="1" customHeight="1" thickTop="1" x14ac:dyDescent="0.25">
      <c r="A93" s="214" t="s">
        <v>1</v>
      </c>
      <c r="B93" s="215" t="s">
        <v>112</v>
      </c>
      <c r="C93" s="70" t="s">
        <v>111</v>
      </c>
      <c r="D93" s="69" t="s">
        <v>110</v>
      </c>
      <c r="E93" s="82">
        <v>301</v>
      </c>
      <c r="F93" s="67" t="s">
        <v>70</v>
      </c>
      <c r="G93" s="66">
        <f t="shared" ref="G93:G107" si="105">SUM(H93:AA93)</f>
        <v>85000000</v>
      </c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>
        <v>85000000</v>
      </c>
      <c r="X93" s="66"/>
      <c r="Y93" s="66"/>
      <c r="Z93" s="66"/>
      <c r="AA93" s="66"/>
      <c r="AC93" s="22">
        <f t="shared" ref="AC93:AC128" si="106">+AD93/G93</f>
        <v>0.28941176470588237</v>
      </c>
      <c r="AD93" s="66">
        <f t="shared" ref="AD93:AD107" si="107">SUM(AE93:AX93)</f>
        <v>24600000</v>
      </c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>
        <f>+'[3]ABRIL 2016'!$Z$314</f>
        <v>24600000</v>
      </c>
      <c r="AU93" s="66"/>
      <c r="AV93" s="66"/>
      <c r="AW93" s="66"/>
      <c r="AX93" s="66"/>
      <c r="AY93" s="22">
        <f t="shared" ref="AY93:AY128" si="108">1-AC93</f>
        <v>0.71058823529411763</v>
      </c>
      <c r="AZ93" s="66">
        <f t="shared" ref="AZ93:AZ107" si="109">SUM(BA93:BT93)</f>
        <v>60400000</v>
      </c>
      <c r="BA93" s="66">
        <f t="shared" ref="BA93:BA107" si="110">+H93</f>
        <v>0</v>
      </c>
      <c r="BB93" s="66">
        <f t="shared" ref="BB93:BP107" si="111">I93-AF93</f>
        <v>0</v>
      </c>
      <c r="BC93" s="66">
        <f t="shared" si="111"/>
        <v>0</v>
      </c>
      <c r="BD93" s="66">
        <f t="shared" si="111"/>
        <v>0</v>
      </c>
      <c r="BE93" s="66">
        <f t="shared" ref="BE93:BP99" si="112">+L93-AI93</f>
        <v>0</v>
      </c>
      <c r="BF93" s="66">
        <f t="shared" si="112"/>
        <v>0</v>
      </c>
      <c r="BG93" s="66">
        <f t="shared" si="112"/>
        <v>0</v>
      </c>
      <c r="BH93" s="66">
        <f t="shared" si="112"/>
        <v>0</v>
      </c>
      <c r="BI93" s="66">
        <f t="shared" si="112"/>
        <v>0</v>
      </c>
      <c r="BJ93" s="66">
        <f t="shared" si="112"/>
        <v>0</v>
      </c>
      <c r="BK93" s="66">
        <f t="shared" si="112"/>
        <v>0</v>
      </c>
      <c r="BL93" s="66">
        <f t="shared" si="112"/>
        <v>0</v>
      </c>
      <c r="BM93" s="66">
        <f t="shared" si="112"/>
        <v>0</v>
      </c>
      <c r="BN93" s="66">
        <f t="shared" si="112"/>
        <v>0</v>
      </c>
      <c r="BO93" s="66">
        <f t="shared" si="112"/>
        <v>0</v>
      </c>
      <c r="BP93" s="66">
        <f t="shared" si="112"/>
        <v>60400000</v>
      </c>
      <c r="BQ93" s="66"/>
      <c r="BR93" s="66"/>
      <c r="BS93" s="66">
        <f t="shared" ref="BS93:BS107" si="113">Z93-AW93</f>
        <v>0</v>
      </c>
      <c r="BT93" s="66">
        <f t="shared" ref="BT93:BT99" si="114">+AA93-AX93</f>
        <v>0</v>
      </c>
      <c r="BU93" s="22">
        <f t="shared" ref="BU93:BU128" si="115">+BV93/G93</f>
        <v>0.19560178823529412</v>
      </c>
      <c r="BV93" s="66">
        <f t="shared" ref="BV93:BV107" si="116">SUM(BW93:CP93)</f>
        <v>16626152</v>
      </c>
      <c r="BW93" s="66"/>
      <c r="BX93" s="66"/>
      <c r="BY93" s="66"/>
      <c r="BZ93" s="66"/>
      <c r="CA93" s="66"/>
      <c r="CB93" s="66"/>
      <c r="CC93" s="66"/>
      <c r="CD93" s="66"/>
      <c r="CE93" s="66"/>
      <c r="CF93" s="66"/>
      <c r="CG93" s="66"/>
      <c r="CH93" s="66"/>
      <c r="CI93" s="66"/>
      <c r="CJ93" s="66"/>
      <c r="CK93" s="66"/>
      <c r="CL93" s="66">
        <f>+'[1]MAYO 2016'!$H$373</f>
        <v>16626152</v>
      </c>
      <c r="CM93" s="66"/>
      <c r="CN93" s="66"/>
      <c r="CO93" s="66"/>
      <c r="CP93" s="66"/>
      <c r="CQ93" s="22">
        <f t="shared" ref="CQ93:CQ128" si="117">1-BU93</f>
        <v>0.80439821176470594</v>
      </c>
      <c r="CR93" s="66">
        <f t="shared" ref="CR93:CR107" si="118">SUM(CS93:DL93)</f>
        <v>68373848</v>
      </c>
      <c r="CS93" s="66">
        <f t="shared" ref="CS93:DB107" si="119">H93-BW93</f>
        <v>0</v>
      </c>
      <c r="CT93" s="66">
        <f t="shared" si="119"/>
        <v>0</v>
      </c>
      <c r="CU93" s="66">
        <f t="shared" si="119"/>
        <v>0</v>
      </c>
      <c r="CV93" s="66">
        <f t="shared" si="119"/>
        <v>0</v>
      </c>
      <c r="CW93" s="66">
        <f t="shared" si="119"/>
        <v>0</v>
      </c>
      <c r="CX93" s="66">
        <f t="shared" si="119"/>
        <v>0</v>
      </c>
      <c r="CY93" s="66">
        <f t="shared" si="119"/>
        <v>0</v>
      </c>
      <c r="CZ93" s="66">
        <f t="shared" ref="CZ93:DB98" si="120">+O93-CD93</f>
        <v>0</v>
      </c>
      <c r="DA93" s="66">
        <f t="shared" si="120"/>
        <v>0</v>
      </c>
      <c r="DB93" s="66">
        <f t="shared" si="120"/>
        <v>0</v>
      </c>
      <c r="DC93" s="66">
        <f t="shared" ref="DC93:DE107" si="121">R93-CG93</f>
        <v>0</v>
      </c>
      <c r="DD93" s="66">
        <f t="shared" si="121"/>
        <v>0</v>
      </c>
      <c r="DE93" s="66">
        <f t="shared" si="121"/>
        <v>0</v>
      </c>
      <c r="DF93" s="66">
        <f t="shared" ref="DF93:DH99" si="122">+U93-CJ93</f>
        <v>0</v>
      </c>
      <c r="DG93" s="66">
        <f t="shared" si="122"/>
        <v>0</v>
      </c>
      <c r="DH93" s="66">
        <f t="shared" si="122"/>
        <v>68373848</v>
      </c>
      <c r="DI93" s="66"/>
      <c r="DJ93" s="66">
        <f t="shared" ref="DJ93:DL99" si="123">+Y93-CN93</f>
        <v>0</v>
      </c>
      <c r="DK93" s="66">
        <f t="shared" si="123"/>
        <v>0</v>
      </c>
      <c r="DL93" s="66">
        <f t="shared" si="123"/>
        <v>0</v>
      </c>
      <c r="DN93" s="204"/>
      <c r="DO93" s="204"/>
      <c r="DP93" s="204"/>
      <c r="DQ93" s="204"/>
      <c r="DR93" s="204"/>
    </row>
    <row r="94" spans="1:122" s="4" customFormat="1" ht="33.75" hidden="1" customHeight="1" x14ac:dyDescent="0.25">
      <c r="A94" s="214"/>
      <c r="B94" s="216"/>
      <c r="C94" s="70" t="s">
        <v>109</v>
      </c>
      <c r="D94" s="69" t="s">
        <v>108</v>
      </c>
      <c r="E94" s="82">
        <v>301</v>
      </c>
      <c r="F94" s="67" t="s">
        <v>70</v>
      </c>
      <c r="G94" s="66">
        <f t="shared" si="105"/>
        <v>55000000</v>
      </c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>
        <v>55000000</v>
      </c>
      <c r="X94" s="66"/>
      <c r="Y94" s="66"/>
      <c r="Z94" s="66"/>
      <c r="AA94" s="66"/>
      <c r="AC94" s="22">
        <f t="shared" si="106"/>
        <v>0.57147345454545451</v>
      </c>
      <c r="AD94" s="66">
        <f t="shared" si="107"/>
        <v>31431040</v>
      </c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>
        <f>+'[2]MARZO 2016 ULTIMO'!$Z$236</f>
        <v>31431040</v>
      </c>
      <c r="AU94" s="66"/>
      <c r="AV94" s="66"/>
      <c r="AW94" s="66"/>
      <c r="AX94" s="66"/>
      <c r="AY94" s="22">
        <f t="shared" si="108"/>
        <v>0.42852654545454549</v>
      </c>
      <c r="AZ94" s="66">
        <f t="shared" si="109"/>
        <v>23568960</v>
      </c>
      <c r="BA94" s="66">
        <f t="shared" si="110"/>
        <v>0</v>
      </c>
      <c r="BB94" s="66">
        <f t="shared" si="111"/>
        <v>0</v>
      </c>
      <c r="BC94" s="66">
        <f t="shared" si="111"/>
        <v>0</v>
      </c>
      <c r="BD94" s="66">
        <f t="shared" si="111"/>
        <v>0</v>
      </c>
      <c r="BE94" s="66">
        <f t="shared" si="112"/>
        <v>0</v>
      </c>
      <c r="BF94" s="66">
        <f t="shared" si="112"/>
        <v>0</v>
      </c>
      <c r="BG94" s="66">
        <f t="shared" si="112"/>
        <v>0</v>
      </c>
      <c r="BH94" s="66">
        <f t="shared" si="112"/>
        <v>0</v>
      </c>
      <c r="BI94" s="66">
        <f t="shared" si="112"/>
        <v>0</v>
      </c>
      <c r="BJ94" s="66">
        <f t="shared" si="112"/>
        <v>0</v>
      </c>
      <c r="BK94" s="66">
        <f t="shared" si="112"/>
        <v>0</v>
      </c>
      <c r="BL94" s="66">
        <f t="shared" si="112"/>
        <v>0</v>
      </c>
      <c r="BM94" s="66">
        <f t="shared" si="112"/>
        <v>0</v>
      </c>
      <c r="BN94" s="66">
        <f t="shared" si="112"/>
        <v>0</v>
      </c>
      <c r="BO94" s="66">
        <f t="shared" si="112"/>
        <v>0</v>
      </c>
      <c r="BP94" s="66">
        <f t="shared" si="112"/>
        <v>23568960</v>
      </c>
      <c r="BQ94" s="66"/>
      <c r="BR94" s="66"/>
      <c r="BS94" s="66">
        <f t="shared" si="113"/>
        <v>0</v>
      </c>
      <c r="BT94" s="66">
        <f t="shared" si="114"/>
        <v>0</v>
      </c>
      <c r="BU94" s="22">
        <f t="shared" si="115"/>
        <v>0.3922834</v>
      </c>
      <c r="BV94" s="66">
        <f t="shared" si="116"/>
        <v>21575587</v>
      </c>
      <c r="BW94" s="66"/>
      <c r="BX94" s="66"/>
      <c r="BY94" s="66"/>
      <c r="BZ94" s="66"/>
      <c r="CA94" s="66"/>
      <c r="CB94" s="66"/>
      <c r="CC94" s="66"/>
      <c r="CD94" s="66"/>
      <c r="CE94" s="66"/>
      <c r="CF94" s="66"/>
      <c r="CG94" s="66"/>
      <c r="CH94" s="66"/>
      <c r="CI94" s="66"/>
      <c r="CJ94" s="66"/>
      <c r="CK94" s="66"/>
      <c r="CL94" s="66">
        <f>+'[1]MAYO 2016'!$H$383</f>
        <v>21575587</v>
      </c>
      <c r="CM94" s="66"/>
      <c r="CN94" s="66"/>
      <c r="CO94" s="66"/>
      <c r="CP94" s="66"/>
      <c r="CQ94" s="22">
        <f t="shared" si="117"/>
        <v>0.60771660000000005</v>
      </c>
      <c r="CR94" s="66">
        <f t="shared" si="118"/>
        <v>33424413</v>
      </c>
      <c r="CS94" s="66">
        <f t="shared" si="119"/>
        <v>0</v>
      </c>
      <c r="CT94" s="66">
        <f t="shared" si="119"/>
        <v>0</v>
      </c>
      <c r="CU94" s="66">
        <f t="shared" si="119"/>
        <v>0</v>
      </c>
      <c r="CV94" s="66">
        <f t="shared" si="119"/>
        <v>0</v>
      </c>
      <c r="CW94" s="66">
        <f t="shared" si="119"/>
        <v>0</v>
      </c>
      <c r="CX94" s="66">
        <f t="shared" si="119"/>
        <v>0</v>
      </c>
      <c r="CY94" s="66">
        <f t="shared" si="119"/>
        <v>0</v>
      </c>
      <c r="CZ94" s="66">
        <f t="shared" si="120"/>
        <v>0</v>
      </c>
      <c r="DA94" s="66">
        <f t="shared" si="120"/>
        <v>0</v>
      </c>
      <c r="DB94" s="66">
        <f t="shared" si="120"/>
        <v>0</v>
      </c>
      <c r="DC94" s="66">
        <f t="shared" si="121"/>
        <v>0</v>
      </c>
      <c r="DD94" s="66">
        <f t="shared" si="121"/>
        <v>0</v>
      </c>
      <c r="DE94" s="66">
        <f t="shared" si="121"/>
        <v>0</v>
      </c>
      <c r="DF94" s="66">
        <f t="shared" si="122"/>
        <v>0</v>
      </c>
      <c r="DG94" s="66">
        <f t="shared" si="122"/>
        <v>0</v>
      </c>
      <c r="DH94" s="66">
        <f t="shared" si="122"/>
        <v>33424413</v>
      </c>
      <c r="DI94" s="66"/>
      <c r="DJ94" s="66">
        <f t="shared" si="123"/>
        <v>0</v>
      </c>
      <c r="DK94" s="66">
        <f t="shared" si="123"/>
        <v>0</v>
      </c>
      <c r="DL94" s="66">
        <f t="shared" si="123"/>
        <v>0</v>
      </c>
      <c r="DN94" s="204"/>
      <c r="DO94" s="204"/>
      <c r="DP94" s="204"/>
      <c r="DQ94" s="204"/>
      <c r="DR94" s="204"/>
    </row>
    <row r="95" spans="1:122" s="4" customFormat="1" ht="30" hidden="1" x14ac:dyDescent="0.25">
      <c r="A95" s="214"/>
      <c r="B95" s="216"/>
      <c r="C95" s="70" t="s">
        <v>107</v>
      </c>
      <c r="D95" s="69" t="s">
        <v>106</v>
      </c>
      <c r="E95" s="82">
        <v>301</v>
      </c>
      <c r="F95" s="67" t="s">
        <v>70</v>
      </c>
      <c r="G95" s="66">
        <f t="shared" si="105"/>
        <v>30000000</v>
      </c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>
        <v>30000000</v>
      </c>
      <c r="X95" s="66"/>
      <c r="Y95" s="66"/>
      <c r="Z95" s="66"/>
      <c r="AA95" s="66"/>
      <c r="AC95" s="22">
        <f t="shared" si="106"/>
        <v>0.64794119999999999</v>
      </c>
      <c r="AD95" s="66">
        <f t="shared" si="107"/>
        <v>19438236</v>
      </c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>
        <f>+'[1]MAYO 2016'!$Z$398</f>
        <v>19438236</v>
      </c>
      <c r="AU95" s="66"/>
      <c r="AV95" s="66"/>
      <c r="AW95" s="66"/>
      <c r="AX95" s="66"/>
      <c r="AY95" s="22">
        <f t="shared" si="108"/>
        <v>0.35205880000000001</v>
      </c>
      <c r="AZ95" s="66">
        <f t="shared" si="109"/>
        <v>10561764</v>
      </c>
      <c r="BA95" s="66">
        <f t="shared" si="110"/>
        <v>0</v>
      </c>
      <c r="BB95" s="66">
        <f t="shared" si="111"/>
        <v>0</v>
      </c>
      <c r="BC95" s="66">
        <f t="shared" si="111"/>
        <v>0</v>
      </c>
      <c r="BD95" s="66">
        <f t="shared" si="111"/>
        <v>0</v>
      </c>
      <c r="BE95" s="66">
        <f t="shared" si="112"/>
        <v>0</v>
      </c>
      <c r="BF95" s="66">
        <f t="shared" si="112"/>
        <v>0</v>
      </c>
      <c r="BG95" s="66">
        <f t="shared" si="112"/>
        <v>0</v>
      </c>
      <c r="BH95" s="66">
        <f t="shared" si="112"/>
        <v>0</v>
      </c>
      <c r="BI95" s="66">
        <f t="shared" si="112"/>
        <v>0</v>
      </c>
      <c r="BJ95" s="66">
        <f t="shared" si="112"/>
        <v>0</v>
      </c>
      <c r="BK95" s="66">
        <f t="shared" si="112"/>
        <v>0</v>
      </c>
      <c r="BL95" s="66">
        <f t="shared" si="112"/>
        <v>0</v>
      </c>
      <c r="BM95" s="66">
        <f t="shared" si="112"/>
        <v>0</v>
      </c>
      <c r="BN95" s="66">
        <f t="shared" si="112"/>
        <v>0</v>
      </c>
      <c r="BO95" s="66">
        <f t="shared" si="112"/>
        <v>0</v>
      </c>
      <c r="BP95" s="66">
        <f t="shared" si="112"/>
        <v>10561764</v>
      </c>
      <c r="BQ95" s="66"/>
      <c r="BR95" s="66"/>
      <c r="BS95" s="66">
        <f t="shared" si="113"/>
        <v>0</v>
      </c>
      <c r="BT95" s="66">
        <f t="shared" si="114"/>
        <v>0</v>
      </c>
      <c r="BU95" s="22">
        <f t="shared" si="115"/>
        <v>0.64351369999999997</v>
      </c>
      <c r="BV95" s="66">
        <f t="shared" si="116"/>
        <v>19305411</v>
      </c>
      <c r="BW95" s="66"/>
      <c r="BX95" s="66"/>
      <c r="BY95" s="66"/>
      <c r="BZ95" s="66"/>
      <c r="CA95" s="66"/>
      <c r="CB95" s="66"/>
      <c r="CC95" s="66"/>
      <c r="CD95" s="66"/>
      <c r="CE95" s="66"/>
      <c r="CF95" s="66"/>
      <c r="CG95" s="66"/>
      <c r="CH95" s="66"/>
      <c r="CI95" s="66"/>
      <c r="CJ95" s="66"/>
      <c r="CK95" s="66"/>
      <c r="CL95" s="66">
        <f>+'[1]MAYO 2016'!$H$396</f>
        <v>19305411</v>
      </c>
      <c r="CM95" s="66"/>
      <c r="CN95" s="66"/>
      <c r="CO95" s="66"/>
      <c r="CP95" s="66"/>
      <c r="CQ95" s="22">
        <f t="shared" si="117"/>
        <v>0.35648630000000003</v>
      </c>
      <c r="CR95" s="66">
        <f t="shared" si="118"/>
        <v>10694589</v>
      </c>
      <c r="CS95" s="66">
        <f t="shared" si="119"/>
        <v>0</v>
      </c>
      <c r="CT95" s="66">
        <f t="shared" si="119"/>
        <v>0</v>
      </c>
      <c r="CU95" s="66">
        <f t="shared" si="119"/>
        <v>0</v>
      </c>
      <c r="CV95" s="66">
        <f t="shared" si="119"/>
        <v>0</v>
      </c>
      <c r="CW95" s="66">
        <f t="shared" si="119"/>
        <v>0</v>
      </c>
      <c r="CX95" s="66">
        <f t="shared" si="119"/>
        <v>0</v>
      </c>
      <c r="CY95" s="66">
        <f t="shared" si="119"/>
        <v>0</v>
      </c>
      <c r="CZ95" s="66">
        <f t="shared" si="120"/>
        <v>0</v>
      </c>
      <c r="DA95" s="66">
        <f t="shared" si="120"/>
        <v>0</v>
      </c>
      <c r="DB95" s="66">
        <f t="shared" si="120"/>
        <v>0</v>
      </c>
      <c r="DC95" s="66">
        <f t="shared" si="121"/>
        <v>0</v>
      </c>
      <c r="DD95" s="66">
        <f t="shared" si="121"/>
        <v>0</v>
      </c>
      <c r="DE95" s="66">
        <f t="shared" si="121"/>
        <v>0</v>
      </c>
      <c r="DF95" s="66">
        <f t="shared" si="122"/>
        <v>0</v>
      </c>
      <c r="DG95" s="66">
        <f t="shared" si="122"/>
        <v>0</v>
      </c>
      <c r="DH95" s="66">
        <f t="shared" si="122"/>
        <v>10694589</v>
      </c>
      <c r="DI95" s="66"/>
      <c r="DJ95" s="66">
        <f t="shared" si="123"/>
        <v>0</v>
      </c>
      <c r="DK95" s="66">
        <f t="shared" si="123"/>
        <v>0</v>
      </c>
      <c r="DL95" s="66">
        <f t="shared" si="123"/>
        <v>0</v>
      </c>
      <c r="DN95" s="204"/>
      <c r="DO95" s="204"/>
      <c r="DP95" s="204"/>
      <c r="DQ95" s="204"/>
      <c r="DR95" s="204"/>
    </row>
    <row r="96" spans="1:122" ht="45" hidden="1" x14ac:dyDescent="0.25">
      <c r="A96" s="214"/>
      <c r="B96" s="216"/>
      <c r="C96" s="70" t="s">
        <v>105</v>
      </c>
      <c r="D96" s="69" t="s">
        <v>104</v>
      </c>
      <c r="E96" s="82">
        <v>301</v>
      </c>
      <c r="F96" s="67" t="s">
        <v>103</v>
      </c>
      <c r="G96" s="66">
        <f t="shared" si="105"/>
        <v>51000000</v>
      </c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>
        <v>25000000</v>
      </c>
      <c r="X96" s="66"/>
      <c r="Y96" s="66"/>
      <c r="Z96" s="66"/>
      <c r="AA96" s="66">
        <f>25000000+1000000</f>
        <v>26000000</v>
      </c>
      <c r="AC96" s="22">
        <f t="shared" si="106"/>
        <v>0.14127180392156863</v>
      </c>
      <c r="AD96" s="66">
        <f t="shared" si="107"/>
        <v>7204862</v>
      </c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>
        <f>+'[1]MAYO 2016'!$AG$407</f>
        <v>7204862</v>
      </c>
      <c r="AY96" s="22">
        <f t="shared" si="108"/>
        <v>0.85872819607843143</v>
      </c>
      <c r="AZ96" s="66">
        <f t="shared" si="109"/>
        <v>43795138</v>
      </c>
      <c r="BA96" s="66">
        <f t="shared" si="110"/>
        <v>0</v>
      </c>
      <c r="BB96" s="66">
        <f t="shared" si="111"/>
        <v>0</v>
      </c>
      <c r="BC96" s="66">
        <f t="shared" si="111"/>
        <v>0</v>
      </c>
      <c r="BD96" s="66">
        <f t="shared" si="111"/>
        <v>0</v>
      </c>
      <c r="BE96" s="66">
        <f t="shared" si="112"/>
        <v>0</v>
      </c>
      <c r="BF96" s="66">
        <f t="shared" si="112"/>
        <v>0</v>
      </c>
      <c r="BG96" s="66">
        <f t="shared" si="112"/>
        <v>0</v>
      </c>
      <c r="BH96" s="66">
        <f t="shared" si="112"/>
        <v>0</v>
      </c>
      <c r="BI96" s="66">
        <f t="shared" si="112"/>
        <v>0</v>
      </c>
      <c r="BJ96" s="66">
        <f t="shared" si="112"/>
        <v>0</v>
      </c>
      <c r="BK96" s="66">
        <f t="shared" si="112"/>
        <v>0</v>
      </c>
      <c r="BL96" s="66">
        <f t="shared" si="112"/>
        <v>0</v>
      </c>
      <c r="BM96" s="66">
        <f t="shared" si="112"/>
        <v>0</v>
      </c>
      <c r="BN96" s="66">
        <f t="shared" si="112"/>
        <v>0</v>
      </c>
      <c r="BO96" s="66">
        <f t="shared" si="112"/>
        <v>0</v>
      </c>
      <c r="BP96" s="66">
        <f t="shared" si="112"/>
        <v>25000000</v>
      </c>
      <c r="BQ96" s="66"/>
      <c r="BR96" s="66"/>
      <c r="BS96" s="66">
        <f t="shared" si="113"/>
        <v>0</v>
      </c>
      <c r="BT96" s="66">
        <f t="shared" si="114"/>
        <v>18795138</v>
      </c>
      <c r="BU96" s="22">
        <f t="shared" si="115"/>
        <v>0.1411541568627451</v>
      </c>
      <c r="BV96" s="66">
        <f t="shared" si="116"/>
        <v>7198862</v>
      </c>
      <c r="BW96" s="66"/>
      <c r="BX96" s="66"/>
      <c r="BY96" s="66"/>
      <c r="BZ96" s="66"/>
      <c r="CA96" s="66"/>
      <c r="CB96" s="66"/>
      <c r="CC96" s="66"/>
      <c r="CD96" s="66"/>
      <c r="CE96" s="66"/>
      <c r="CF96" s="66"/>
      <c r="CG96" s="66"/>
      <c r="CH96" s="66"/>
      <c r="CI96" s="66"/>
      <c r="CJ96" s="66"/>
      <c r="CK96" s="66"/>
      <c r="CL96" s="66"/>
      <c r="CM96" s="66"/>
      <c r="CN96" s="66"/>
      <c r="CO96" s="66"/>
      <c r="CP96" s="66">
        <f>+'[1]MAYO 2016'!$H$405</f>
        <v>7198862</v>
      </c>
      <c r="CQ96" s="22">
        <f t="shared" si="117"/>
        <v>0.85884584313725487</v>
      </c>
      <c r="CR96" s="66">
        <f t="shared" si="118"/>
        <v>43801138</v>
      </c>
      <c r="CS96" s="66">
        <f t="shared" si="119"/>
        <v>0</v>
      </c>
      <c r="CT96" s="66">
        <f t="shared" si="119"/>
        <v>0</v>
      </c>
      <c r="CU96" s="66">
        <f t="shared" si="119"/>
        <v>0</v>
      </c>
      <c r="CV96" s="66">
        <f t="shared" si="119"/>
        <v>0</v>
      </c>
      <c r="CW96" s="66">
        <f t="shared" si="119"/>
        <v>0</v>
      </c>
      <c r="CX96" s="66">
        <f t="shared" si="119"/>
        <v>0</v>
      </c>
      <c r="CY96" s="66">
        <f t="shared" si="119"/>
        <v>0</v>
      </c>
      <c r="CZ96" s="66">
        <f t="shared" si="120"/>
        <v>0</v>
      </c>
      <c r="DA96" s="66">
        <f t="shared" si="120"/>
        <v>0</v>
      </c>
      <c r="DB96" s="66">
        <f t="shared" si="120"/>
        <v>0</v>
      </c>
      <c r="DC96" s="66">
        <f t="shared" si="121"/>
        <v>0</v>
      </c>
      <c r="DD96" s="66">
        <f t="shared" si="121"/>
        <v>0</v>
      </c>
      <c r="DE96" s="66">
        <f t="shared" si="121"/>
        <v>0</v>
      </c>
      <c r="DF96" s="66">
        <f t="shared" si="122"/>
        <v>0</v>
      </c>
      <c r="DG96" s="66">
        <f t="shared" si="122"/>
        <v>0</v>
      </c>
      <c r="DH96" s="66">
        <f t="shared" si="122"/>
        <v>25000000</v>
      </c>
      <c r="DI96" s="66"/>
      <c r="DJ96" s="66">
        <f t="shared" si="123"/>
        <v>0</v>
      </c>
      <c r="DK96" s="66">
        <f t="shared" si="123"/>
        <v>0</v>
      </c>
      <c r="DL96" s="66">
        <f t="shared" si="123"/>
        <v>18801138</v>
      </c>
      <c r="DN96" s="198"/>
      <c r="DO96" s="198"/>
      <c r="DP96" s="198"/>
      <c r="DQ96" s="198"/>
      <c r="DR96" s="198"/>
    </row>
    <row r="97" spans="1:122" ht="30" hidden="1" x14ac:dyDescent="0.25">
      <c r="A97" s="214"/>
      <c r="B97" s="216"/>
      <c r="C97" s="70" t="s">
        <v>102</v>
      </c>
      <c r="D97" s="69" t="s">
        <v>101</v>
      </c>
      <c r="E97" s="82">
        <v>301</v>
      </c>
      <c r="F97" s="67" t="s">
        <v>70</v>
      </c>
      <c r="G97" s="66">
        <f t="shared" si="105"/>
        <v>34000000</v>
      </c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>
        <v>34000000</v>
      </c>
      <c r="X97" s="66"/>
      <c r="Y97" s="66"/>
      <c r="Z97" s="66"/>
      <c r="AA97" s="66"/>
      <c r="AC97" s="22">
        <f t="shared" si="106"/>
        <v>0.99863861764705886</v>
      </c>
      <c r="AD97" s="66">
        <f t="shared" si="107"/>
        <v>33953713</v>
      </c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>
        <f>+'[3]ABRIL 2016'!$Z$347</f>
        <v>33953713</v>
      </c>
      <c r="AU97" s="66"/>
      <c r="AV97" s="66"/>
      <c r="AW97" s="66"/>
      <c r="AX97" s="66"/>
      <c r="AY97" s="22">
        <f t="shared" si="108"/>
        <v>1.3613823529411428E-3</v>
      </c>
      <c r="AZ97" s="66">
        <f t="shared" si="109"/>
        <v>46287</v>
      </c>
      <c r="BA97" s="66">
        <f t="shared" si="110"/>
        <v>0</v>
      </c>
      <c r="BB97" s="66">
        <f t="shared" si="111"/>
        <v>0</v>
      </c>
      <c r="BC97" s="66">
        <f t="shared" si="111"/>
        <v>0</v>
      </c>
      <c r="BD97" s="66">
        <f t="shared" si="111"/>
        <v>0</v>
      </c>
      <c r="BE97" s="66">
        <f t="shared" si="112"/>
        <v>0</v>
      </c>
      <c r="BF97" s="66">
        <f t="shared" si="112"/>
        <v>0</v>
      </c>
      <c r="BG97" s="66">
        <f t="shared" si="112"/>
        <v>0</v>
      </c>
      <c r="BH97" s="66">
        <f t="shared" si="112"/>
        <v>0</v>
      </c>
      <c r="BI97" s="66">
        <f t="shared" si="112"/>
        <v>0</v>
      </c>
      <c r="BJ97" s="66">
        <f t="shared" si="112"/>
        <v>0</v>
      </c>
      <c r="BK97" s="66">
        <f t="shared" si="112"/>
        <v>0</v>
      </c>
      <c r="BL97" s="66">
        <f t="shared" si="112"/>
        <v>0</v>
      </c>
      <c r="BM97" s="66">
        <f t="shared" si="112"/>
        <v>0</v>
      </c>
      <c r="BN97" s="66">
        <f t="shared" si="112"/>
        <v>0</v>
      </c>
      <c r="BO97" s="66">
        <f t="shared" si="112"/>
        <v>0</v>
      </c>
      <c r="BP97" s="66">
        <f t="shared" si="112"/>
        <v>46287</v>
      </c>
      <c r="BQ97" s="66"/>
      <c r="BR97" s="66"/>
      <c r="BS97" s="66">
        <f t="shared" si="113"/>
        <v>0</v>
      </c>
      <c r="BT97" s="66">
        <f t="shared" si="114"/>
        <v>0</v>
      </c>
      <c r="BU97" s="22">
        <f t="shared" si="115"/>
        <v>0.99650888235294122</v>
      </c>
      <c r="BV97" s="66">
        <f t="shared" si="116"/>
        <v>33881302</v>
      </c>
      <c r="BW97" s="66"/>
      <c r="BX97" s="66"/>
      <c r="BY97" s="66"/>
      <c r="BZ97" s="66"/>
      <c r="CA97" s="66"/>
      <c r="CB97" s="66"/>
      <c r="CC97" s="66"/>
      <c r="CD97" s="66"/>
      <c r="CE97" s="66"/>
      <c r="CF97" s="66"/>
      <c r="CG97" s="66"/>
      <c r="CH97" s="66"/>
      <c r="CI97" s="66"/>
      <c r="CJ97" s="66"/>
      <c r="CK97" s="66"/>
      <c r="CL97" s="66">
        <f>+'[1]MAYO 2016'!$H$416</f>
        <v>33881302</v>
      </c>
      <c r="CM97" s="66"/>
      <c r="CN97" s="66"/>
      <c r="CO97" s="66"/>
      <c r="CP97" s="66"/>
      <c r="CQ97" s="22">
        <f t="shared" si="117"/>
        <v>3.4911176470587835E-3</v>
      </c>
      <c r="CR97" s="66">
        <f t="shared" si="118"/>
        <v>118698</v>
      </c>
      <c r="CS97" s="66">
        <f t="shared" si="119"/>
        <v>0</v>
      </c>
      <c r="CT97" s="66">
        <f t="shared" si="119"/>
        <v>0</v>
      </c>
      <c r="CU97" s="66">
        <f t="shared" si="119"/>
        <v>0</v>
      </c>
      <c r="CV97" s="66">
        <f t="shared" si="119"/>
        <v>0</v>
      </c>
      <c r="CW97" s="66">
        <f t="shared" si="119"/>
        <v>0</v>
      </c>
      <c r="CX97" s="66">
        <f t="shared" si="119"/>
        <v>0</v>
      </c>
      <c r="CY97" s="66">
        <f t="shared" si="119"/>
        <v>0</v>
      </c>
      <c r="CZ97" s="66">
        <f t="shared" si="120"/>
        <v>0</v>
      </c>
      <c r="DA97" s="66">
        <f t="shared" si="120"/>
        <v>0</v>
      </c>
      <c r="DB97" s="66">
        <f t="shared" si="120"/>
        <v>0</v>
      </c>
      <c r="DC97" s="66">
        <f t="shared" si="121"/>
        <v>0</v>
      </c>
      <c r="DD97" s="66">
        <f t="shared" si="121"/>
        <v>0</v>
      </c>
      <c r="DE97" s="66">
        <f t="shared" si="121"/>
        <v>0</v>
      </c>
      <c r="DF97" s="66">
        <f t="shared" si="122"/>
        <v>0</v>
      </c>
      <c r="DG97" s="66">
        <f t="shared" si="122"/>
        <v>0</v>
      </c>
      <c r="DH97" s="66">
        <f t="shared" si="122"/>
        <v>118698</v>
      </c>
      <c r="DI97" s="66"/>
      <c r="DJ97" s="66">
        <f t="shared" si="123"/>
        <v>0</v>
      </c>
      <c r="DK97" s="66">
        <f t="shared" si="123"/>
        <v>0</v>
      </c>
      <c r="DL97" s="66">
        <f t="shared" si="123"/>
        <v>0</v>
      </c>
      <c r="DN97" s="198"/>
      <c r="DO97" s="198"/>
      <c r="DP97" s="198"/>
      <c r="DQ97" s="198"/>
      <c r="DR97" s="198"/>
    </row>
    <row r="98" spans="1:122" ht="27.75" hidden="1" customHeight="1" x14ac:dyDescent="0.25">
      <c r="A98" s="214"/>
      <c r="B98" s="216"/>
      <c r="C98" s="70" t="s">
        <v>100</v>
      </c>
      <c r="D98" s="69" t="s">
        <v>99</v>
      </c>
      <c r="E98" s="82">
        <v>301</v>
      </c>
      <c r="F98" s="67" t="s">
        <v>98</v>
      </c>
      <c r="G98" s="66">
        <f t="shared" si="105"/>
        <v>60000000</v>
      </c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>
        <v>60000000</v>
      </c>
      <c r="X98" s="66"/>
      <c r="Y98" s="66"/>
      <c r="Z98" s="66"/>
      <c r="AA98" s="66"/>
      <c r="AC98" s="22">
        <f t="shared" si="106"/>
        <v>1</v>
      </c>
      <c r="AD98" s="66">
        <f t="shared" si="107"/>
        <v>60000000</v>
      </c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>
        <f>+'[4]ENERO 2016'!$Z$180</f>
        <v>60000000</v>
      </c>
      <c r="AU98" s="66"/>
      <c r="AV98" s="66"/>
      <c r="AW98" s="66"/>
      <c r="AX98" s="66"/>
      <c r="AY98" s="22">
        <f t="shared" si="108"/>
        <v>0</v>
      </c>
      <c r="AZ98" s="66">
        <f t="shared" si="109"/>
        <v>0</v>
      </c>
      <c r="BA98" s="66">
        <f t="shared" si="110"/>
        <v>0</v>
      </c>
      <c r="BB98" s="66">
        <f t="shared" si="111"/>
        <v>0</v>
      </c>
      <c r="BC98" s="66">
        <f t="shared" si="111"/>
        <v>0</v>
      </c>
      <c r="BD98" s="66">
        <f t="shared" si="111"/>
        <v>0</v>
      </c>
      <c r="BE98" s="66">
        <f t="shared" si="112"/>
        <v>0</v>
      </c>
      <c r="BF98" s="66">
        <f t="shared" si="112"/>
        <v>0</v>
      </c>
      <c r="BG98" s="66">
        <f t="shared" si="112"/>
        <v>0</v>
      </c>
      <c r="BH98" s="66">
        <f t="shared" si="112"/>
        <v>0</v>
      </c>
      <c r="BI98" s="66">
        <f t="shared" si="112"/>
        <v>0</v>
      </c>
      <c r="BJ98" s="66">
        <f t="shared" si="112"/>
        <v>0</v>
      </c>
      <c r="BK98" s="66">
        <f t="shared" si="112"/>
        <v>0</v>
      </c>
      <c r="BL98" s="66">
        <f t="shared" si="112"/>
        <v>0</v>
      </c>
      <c r="BM98" s="66">
        <f t="shared" si="112"/>
        <v>0</v>
      </c>
      <c r="BN98" s="66">
        <f t="shared" si="112"/>
        <v>0</v>
      </c>
      <c r="BO98" s="66">
        <f t="shared" si="112"/>
        <v>0</v>
      </c>
      <c r="BP98" s="66">
        <f t="shared" si="112"/>
        <v>0</v>
      </c>
      <c r="BQ98" s="66"/>
      <c r="BR98" s="66"/>
      <c r="BS98" s="66">
        <f t="shared" si="113"/>
        <v>0</v>
      </c>
      <c r="BT98" s="66">
        <f t="shared" si="114"/>
        <v>0</v>
      </c>
      <c r="BU98" s="22">
        <f t="shared" si="115"/>
        <v>0.76020776666666667</v>
      </c>
      <c r="BV98" s="66">
        <f t="shared" si="116"/>
        <v>45612466</v>
      </c>
      <c r="BW98" s="66"/>
      <c r="BX98" s="66"/>
      <c r="BY98" s="66"/>
      <c r="BZ98" s="66"/>
      <c r="CA98" s="66"/>
      <c r="CB98" s="66"/>
      <c r="CC98" s="66"/>
      <c r="CD98" s="66"/>
      <c r="CE98" s="66"/>
      <c r="CF98" s="66"/>
      <c r="CG98" s="66"/>
      <c r="CH98" s="66"/>
      <c r="CI98" s="66"/>
      <c r="CJ98" s="66"/>
      <c r="CK98" s="66"/>
      <c r="CL98" s="66">
        <f>+'[1]MAYO 2016'!$H$432</f>
        <v>45612466</v>
      </c>
      <c r="CM98" s="66"/>
      <c r="CN98" s="66"/>
      <c r="CO98" s="66"/>
      <c r="CP98" s="66"/>
      <c r="CQ98" s="22">
        <f t="shared" si="117"/>
        <v>0.23979223333333333</v>
      </c>
      <c r="CR98" s="66">
        <f t="shared" si="118"/>
        <v>14387534</v>
      </c>
      <c r="CS98" s="66">
        <f t="shared" si="119"/>
        <v>0</v>
      </c>
      <c r="CT98" s="66">
        <f t="shared" si="119"/>
        <v>0</v>
      </c>
      <c r="CU98" s="66">
        <f t="shared" si="119"/>
        <v>0</v>
      </c>
      <c r="CV98" s="66">
        <f t="shared" si="119"/>
        <v>0</v>
      </c>
      <c r="CW98" s="66">
        <f t="shared" si="119"/>
        <v>0</v>
      </c>
      <c r="CX98" s="66">
        <f t="shared" si="119"/>
        <v>0</v>
      </c>
      <c r="CY98" s="66">
        <f t="shared" si="119"/>
        <v>0</v>
      </c>
      <c r="CZ98" s="66">
        <f t="shared" si="120"/>
        <v>0</v>
      </c>
      <c r="DA98" s="66">
        <f t="shared" si="120"/>
        <v>0</v>
      </c>
      <c r="DB98" s="66">
        <f t="shared" si="120"/>
        <v>0</v>
      </c>
      <c r="DC98" s="66">
        <f t="shared" si="121"/>
        <v>0</v>
      </c>
      <c r="DD98" s="66">
        <f t="shared" si="121"/>
        <v>0</v>
      </c>
      <c r="DE98" s="66">
        <f t="shared" si="121"/>
        <v>0</v>
      </c>
      <c r="DF98" s="66">
        <f t="shared" si="122"/>
        <v>0</v>
      </c>
      <c r="DG98" s="66">
        <f t="shared" si="122"/>
        <v>0</v>
      </c>
      <c r="DH98" s="66">
        <f t="shared" si="122"/>
        <v>14387534</v>
      </c>
      <c r="DI98" s="66"/>
      <c r="DJ98" s="66">
        <f t="shared" si="123"/>
        <v>0</v>
      </c>
      <c r="DK98" s="66">
        <f t="shared" si="123"/>
        <v>0</v>
      </c>
      <c r="DL98" s="66">
        <f t="shared" si="123"/>
        <v>0</v>
      </c>
      <c r="DN98" s="198"/>
      <c r="DO98" s="198"/>
      <c r="DP98" s="198"/>
      <c r="DQ98" s="198"/>
      <c r="DR98" s="198"/>
    </row>
    <row r="99" spans="1:122" ht="21" hidden="1" customHeight="1" x14ac:dyDescent="0.25">
      <c r="A99" s="214"/>
      <c r="B99" s="216"/>
      <c r="C99" s="70" t="s">
        <v>97</v>
      </c>
      <c r="D99" s="69" t="s">
        <v>96</v>
      </c>
      <c r="E99" s="82">
        <v>301</v>
      </c>
      <c r="F99" s="67" t="s">
        <v>95</v>
      </c>
      <c r="G99" s="66">
        <f t="shared" si="105"/>
        <v>20000000</v>
      </c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>
        <v>20000000</v>
      </c>
      <c r="X99" s="66"/>
      <c r="Y99" s="66"/>
      <c r="Z99" s="66"/>
      <c r="AA99" s="66"/>
      <c r="AC99" s="22">
        <f t="shared" si="106"/>
        <v>0</v>
      </c>
      <c r="AD99" s="66">
        <f t="shared" si="107"/>
        <v>0</v>
      </c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22">
        <f t="shared" si="108"/>
        <v>1</v>
      </c>
      <c r="AZ99" s="66">
        <f t="shared" si="109"/>
        <v>20000000</v>
      </c>
      <c r="BA99" s="66">
        <f t="shared" si="110"/>
        <v>0</v>
      </c>
      <c r="BB99" s="66">
        <f t="shared" si="111"/>
        <v>0</v>
      </c>
      <c r="BC99" s="66">
        <f t="shared" si="111"/>
        <v>0</v>
      </c>
      <c r="BD99" s="66">
        <f t="shared" si="111"/>
        <v>0</v>
      </c>
      <c r="BE99" s="66">
        <f t="shared" si="112"/>
        <v>0</v>
      </c>
      <c r="BF99" s="66">
        <f t="shared" si="112"/>
        <v>0</v>
      </c>
      <c r="BG99" s="66">
        <f t="shared" si="112"/>
        <v>0</v>
      </c>
      <c r="BH99" s="66">
        <f t="shared" si="112"/>
        <v>0</v>
      </c>
      <c r="BI99" s="66">
        <f t="shared" si="112"/>
        <v>0</v>
      </c>
      <c r="BJ99" s="66">
        <f t="shared" si="112"/>
        <v>0</v>
      </c>
      <c r="BK99" s="66">
        <f t="shared" si="112"/>
        <v>0</v>
      </c>
      <c r="BL99" s="66">
        <f t="shared" si="112"/>
        <v>0</v>
      </c>
      <c r="BM99" s="66">
        <f t="shared" si="112"/>
        <v>0</v>
      </c>
      <c r="BN99" s="66">
        <f t="shared" si="112"/>
        <v>0</v>
      </c>
      <c r="BO99" s="66">
        <f t="shared" si="112"/>
        <v>0</v>
      </c>
      <c r="BP99" s="66">
        <f t="shared" si="112"/>
        <v>20000000</v>
      </c>
      <c r="BQ99" s="66"/>
      <c r="BR99" s="66"/>
      <c r="BS99" s="66">
        <f t="shared" si="113"/>
        <v>0</v>
      </c>
      <c r="BT99" s="66">
        <f t="shared" si="114"/>
        <v>0</v>
      </c>
      <c r="BU99" s="22">
        <f t="shared" si="115"/>
        <v>0</v>
      </c>
      <c r="BV99" s="66">
        <f t="shared" si="116"/>
        <v>0</v>
      </c>
      <c r="BW99" s="66"/>
      <c r="BX99" s="66"/>
      <c r="BY99" s="66"/>
      <c r="BZ99" s="66"/>
      <c r="CA99" s="66"/>
      <c r="CB99" s="66"/>
      <c r="CC99" s="66"/>
      <c r="CD99" s="66"/>
      <c r="CE99" s="66"/>
      <c r="CF99" s="66"/>
      <c r="CG99" s="66"/>
      <c r="CH99" s="66"/>
      <c r="CI99" s="66"/>
      <c r="CJ99" s="66"/>
      <c r="CK99" s="66"/>
      <c r="CL99" s="66"/>
      <c r="CM99" s="66"/>
      <c r="CN99" s="66"/>
      <c r="CO99" s="66"/>
      <c r="CP99" s="66"/>
      <c r="CQ99" s="22">
        <f t="shared" si="117"/>
        <v>1</v>
      </c>
      <c r="CR99" s="66">
        <f t="shared" si="118"/>
        <v>20000000</v>
      </c>
      <c r="CS99" s="66">
        <f t="shared" si="119"/>
        <v>0</v>
      </c>
      <c r="CT99" s="66">
        <f t="shared" si="119"/>
        <v>0</v>
      </c>
      <c r="CU99" s="66">
        <f t="shared" si="119"/>
        <v>0</v>
      </c>
      <c r="CV99" s="66">
        <f t="shared" si="119"/>
        <v>0</v>
      </c>
      <c r="CW99" s="66">
        <f t="shared" si="119"/>
        <v>0</v>
      </c>
      <c r="CX99" s="66">
        <f t="shared" si="119"/>
        <v>0</v>
      </c>
      <c r="CY99" s="66">
        <f t="shared" si="119"/>
        <v>0</v>
      </c>
      <c r="CZ99" s="66">
        <f t="shared" si="119"/>
        <v>0</v>
      </c>
      <c r="DA99" s="66">
        <f t="shared" si="119"/>
        <v>0</v>
      </c>
      <c r="DB99" s="66">
        <f t="shared" si="119"/>
        <v>0</v>
      </c>
      <c r="DC99" s="66">
        <f t="shared" si="121"/>
        <v>0</v>
      </c>
      <c r="DD99" s="66">
        <f t="shared" si="121"/>
        <v>0</v>
      </c>
      <c r="DE99" s="66">
        <f t="shared" si="121"/>
        <v>0</v>
      </c>
      <c r="DF99" s="66">
        <f t="shared" si="122"/>
        <v>0</v>
      </c>
      <c r="DG99" s="66">
        <f t="shared" si="122"/>
        <v>0</v>
      </c>
      <c r="DH99" s="66">
        <f t="shared" si="122"/>
        <v>20000000</v>
      </c>
      <c r="DI99" s="66"/>
      <c r="DJ99" s="66">
        <f t="shared" si="123"/>
        <v>0</v>
      </c>
      <c r="DK99" s="66">
        <f t="shared" si="123"/>
        <v>0</v>
      </c>
      <c r="DL99" s="66">
        <f t="shared" si="123"/>
        <v>0</v>
      </c>
      <c r="DN99" s="198"/>
      <c r="DO99" s="198"/>
      <c r="DP99" s="198"/>
      <c r="DQ99" s="198"/>
      <c r="DR99" s="198"/>
    </row>
    <row r="100" spans="1:122" ht="45" hidden="1" x14ac:dyDescent="0.25">
      <c r="A100" s="214"/>
      <c r="B100" s="217"/>
      <c r="C100" s="70" t="s">
        <v>94</v>
      </c>
      <c r="D100" s="69" t="s">
        <v>93</v>
      </c>
      <c r="E100" s="82">
        <v>301</v>
      </c>
      <c r="F100" s="67" t="s">
        <v>70</v>
      </c>
      <c r="G100" s="66">
        <f t="shared" si="105"/>
        <v>26000000</v>
      </c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>
        <v>26000000</v>
      </c>
      <c r="X100" s="66"/>
      <c r="Y100" s="66"/>
      <c r="Z100" s="66"/>
      <c r="AA100" s="66"/>
      <c r="AC100" s="22">
        <f t="shared" si="106"/>
        <v>1</v>
      </c>
      <c r="AD100" s="66">
        <f t="shared" si="107"/>
        <v>26000000</v>
      </c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6"/>
      <c r="AR100" s="66"/>
      <c r="AS100" s="66"/>
      <c r="AT100" s="66">
        <f>+'[4]ENERO 2016'!$Z$190</f>
        <v>26000000</v>
      </c>
      <c r="AU100" s="66"/>
      <c r="AV100" s="66"/>
      <c r="AW100" s="66"/>
      <c r="AX100" s="66"/>
      <c r="AY100" s="22">
        <f t="shared" si="108"/>
        <v>0</v>
      </c>
      <c r="AZ100" s="66">
        <f t="shared" si="109"/>
        <v>0</v>
      </c>
      <c r="BA100" s="66">
        <f t="shared" si="110"/>
        <v>0</v>
      </c>
      <c r="BB100" s="66">
        <f t="shared" si="111"/>
        <v>0</v>
      </c>
      <c r="BC100" s="66">
        <f t="shared" si="111"/>
        <v>0</v>
      </c>
      <c r="BD100" s="66">
        <f t="shared" si="111"/>
        <v>0</v>
      </c>
      <c r="BE100" s="66">
        <f t="shared" si="111"/>
        <v>0</v>
      </c>
      <c r="BF100" s="66">
        <f t="shared" si="111"/>
        <v>0</v>
      </c>
      <c r="BG100" s="66">
        <f t="shared" si="111"/>
        <v>0</v>
      </c>
      <c r="BH100" s="66">
        <f t="shared" si="111"/>
        <v>0</v>
      </c>
      <c r="BI100" s="66">
        <f t="shared" si="111"/>
        <v>0</v>
      </c>
      <c r="BJ100" s="66">
        <f t="shared" si="111"/>
        <v>0</v>
      </c>
      <c r="BK100" s="66">
        <f t="shared" si="111"/>
        <v>0</v>
      </c>
      <c r="BL100" s="66">
        <f t="shared" si="111"/>
        <v>0</v>
      </c>
      <c r="BM100" s="66">
        <f t="shared" si="111"/>
        <v>0</v>
      </c>
      <c r="BN100" s="66">
        <f t="shared" si="111"/>
        <v>0</v>
      </c>
      <c r="BO100" s="66">
        <f t="shared" si="111"/>
        <v>0</v>
      </c>
      <c r="BP100" s="66">
        <f t="shared" si="111"/>
        <v>0</v>
      </c>
      <c r="BQ100" s="66"/>
      <c r="BR100" s="66">
        <f>Y100-AV100</f>
        <v>0</v>
      </c>
      <c r="BS100" s="66">
        <f t="shared" si="113"/>
        <v>0</v>
      </c>
      <c r="BT100" s="66">
        <f>AA100-AX100</f>
        <v>0</v>
      </c>
      <c r="BU100" s="22">
        <f t="shared" si="115"/>
        <v>0.35760576923076925</v>
      </c>
      <c r="BV100" s="66">
        <f t="shared" si="116"/>
        <v>9297750</v>
      </c>
      <c r="BW100" s="66"/>
      <c r="BX100" s="66"/>
      <c r="BY100" s="66"/>
      <c r="BZ100" s="66"/>
      <c r="CA100" s="66"/>
      <c r="CB100" s="66"/>
      <c r="CC100" s="66"/>
      <c r="CD100" s="66"/>
      <c r="CE100" s="66"/>
      <c r="CF100" s="66"/>
      <c r="CG100" s="66"/>
      <c r="CH100" s="66"/>
      <c r="CI100" s="66"/>
      <c r="CJ100" s="66"/>
      <c r="CK100" s="66"/>
      <c r="CL100" s="66">
        <f>+'[1]MAYO 2016'!$H$457</f>
        <v>9297750</v>
      </c>
      <c r="CM100" s="66"/>
      <c r="CN100" s="66"/>
      <c r="CO100" s="66"/>
      <c r="CP100" s="66"/>
      <c r="CQ100" s="22">
        <f t="shared" si="117"/>
        <v>0.64239423076923075</v>
      </c>
      <c r="CR100" s="66">
        <f t="shared" si="118"/>
        <v>16702250</v>
      </c>
      <c r="CS100" s="66">
        <f t="shared" si="119"/>
        <v>0</v>
      </c>
      <c r="CT100" s="66">
        <f t="shared" si="119"/>
        <v>0</v>
      </c>
      <c r="CU100" s="66">
        <f t="shared" si="119"/>
        <v>0</v>
      </c>
      <c r="CV100" s="66">
        <f t="shared" si="119"/>
        <v>0</v>
      </c>
      <c r="CW100" s="66">
        <f t="shared" si="119"/>
        <v>0</v>
      </c>
      <c r="CX100" s="66">
        <f t="shared" si="119"/>
        <v>0</v>
      </c>
      <c r="CY100" s="66">
        <f t="shared" si="119"/>
        <v>0</v>
      </c>
      <c r="CZ100" s="66">
        <f t="shared" si="119"/>
        <v>0</v>
      </c>
      <c r="DA100" s="66">
        <f t="shared" si="119"/>
        <v>0</v>
      </c>
      <c r="DB100" s="66">
        <f t="shared" si="119"/>
        <v>0</v>
      </c>
      <c r="DC100" s="66">
        <f t="shared" si="121"/>
        <v>0</v>
      </c>
      <c r="DD100" s="66">
        <f t="shared" si="121"/>
        <v>0</v>
      </c>
      <c r="DE100" s="66">
        <f t="shared" si="121"/>
        <v>0</v>
      </c>
      <c r="DF100" s="66">
        <f>U100-CJ100</f>
        <v>0</v>
      </c>
      <c r="DG100" s="66">
        <f>V100-CK100</f>
        <v>0</v>
      </c>
      <c r="DH100" s="66">
        <f>W100-CL100</f>
        <v>16702250</v>
      </c>
      <c r="DI100" s="66"/>
      <c r="DJ100" s="66">
        <f>Y100-CN100</f>
        <v>0</v>
      </c>
      <c r="DK100" s="66">
        <f>Z100-CO100</f>
        <v>0</v>
      </c>
      <c r="DL100" s="66">
        <f>AA100-CP100</f>
        <v>0</v>
      </c>
      <c r="DN100" s="198"/>
      <c r="DO100" s="198"/>
      <c r="DP100" s="198"/>
      <c r="DQ100" s="198"/>
      <c r="DR100" s="198"/>
    </row>
    <row r="101" spans="1:122" ht="33" hidden="1" customHeight="1" x14ac:dyDescent="0.25">
      <c r="A101" s="214"/>
      <c r="B101" s="85" t="s">
        <v>92</v>
      </c>
      <c r="C101" s="84" t="s">
        <v>91</v>
      </c>
      <c r="D101" s="69" t="s">
        <v>90</v>
      </c>
      <c r="E101" s="109">
        <v>301</v>
      </c>
      <c r="F101" s="67" t="s">
        <v>89</v>
      </c>
      <c r="G101" s="66">
        <f t="shared" si="105"/>
        <v>323000000</v>
      </c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>
        <v>322000000</v>
      </c>
      <c r="X101" s="66"/>
      <c r="Y101" s="66"/>
      <c r="Z101" s="66"/>
      <c r="AA101" s="66">
        <f>1000000</f>
        <v>1000000</v>
      </c>
      <c r="AC101" s="22">
        <f t="shared" si="106"/>
        <v>0.70040982352941172</v>
      </c>
      <c r="AD101" s="66">
        <f t="shared" si="107"/>
        <v>226232373</v>
      </c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66"/>
      <c r="AS101" s="66"/>
      <c r="AT101" s="66">
        <f>+'[1]MAYO 2016'!$Z$467</f>
        <v>226232373</v>
      </c>
      <c r="AU101" s="66"/>
      <c r="AV101" s="66"/>
      <c r="AW101" s="66"/>
      <c r="AX101" s="66"/>
      <c r="AY101" s="22">
        <f t="shared" si="108"/>
        <v>0.29959017647058828</v>
      </c>
      <c r="AZ101" s="66">
        <f t="shared" si="109"/>
        <v>96767627</v>
      </c>
      <c r="BA101" s="66">
        <f t="shared" si="110"/>
        <v>0</v>
      </c>
      <c r="BB101" s="66">
        <f t="shared" si="111"/>
        <v>0</v>
      </c>
      <c r="BC101" s="66">
        <f t="shared" si="111"/>
        <v>0</v>
      </c>
      <c r="BD101" s="66">
        <f t="shared" si="111"/>
        <v>0</v>
      </c>
      <c r="BE101" s="66">
        <f t="shared" ref="BE101:BP107" si="124">+L101-AI101</f>
        <v>0</v>
      </c>
      <c r="BF101" s="66">
        <f t="shared" si="124"/>
        <v>0</v>
      </c>
      <c r="BG101" s="66">
        <f t="shared" si="124"/>
        <v>0</v>
      </c>
      <c r="BH101" s="66">
        <f t="shared" si="124"/>
        <v>0</v>
      </c>
      <c r="BI101" s="66">
        <f t="shared" si="124"/>
        <v>0</v>
      </c>
      <c r="BJ101" s="66">
        <f t="shared" si="124"/>
        <v>0</v>
      </c>
      <c r="BK101" s="66">
        <f t="shared" si="124"/>
        <v>0</v>
      </c>
      <c r="BL101" s="66">
        <f t="shared" si="124"/>
        <v>0</v>
      </c>
      <c r="BM101" s="66">
        <f t="shared" si="124"/>
        <v>0</v>
      </c>
      <c r="BN101" s="66">
        <f t="shared" si="124"/>
        <v>0</v>
      </c>
      <c r="BO101" s="66">
        <f t="shared" si="124"/>
        <v>0</v>
      </c>
      <c r="BP101" s="66">
        <f t="shared" si="124"/>
        <v>95767627</v>
      </c>
      <c r="BQ101" s="66"/>
      <c r="BR101" s="66"/>
      <c r="BS101" s="66">
        <f t="shared" si="113"/>
        <v>0</v>
      </c>
      <c r="BT101" s="66">
        <f t="shared" ref="BT101:BT107" si="125">+AA101-AX101</f>
        <v>1000000</v>
      </c>
      <c r="BU101" s="22">
        <f t="shared" si="115"/>
        <v>0.67817504334365331</v>
      </c>
      <c r="BV101" s="66">
        <f t="shared" si="116"/>
        <v>219050539</v>
      </c>
      <c r="BW101" s="66"/>
      <c r="BX101" s="66"/>
      <c r="BY101" s="66"/>
      <c r="BZ101" s="66"/>
      <c r="CA101" s="66"/>
      <c r="CB101" s="66"/>
      <c r="CC101" s="66"/>
      <c r="CD101" s="66"/>
      <c r="CE101" s="66"/>
      <c r="CF101" s="66"/>
      <c r="CG101" s="66"/>
      <c r="CH101" s="66"/>
      <c r="CI101" s="66"/>
      <c r="CJ101" s="66"/>
      <c r="CK101" s="66"/>
      <c r="CL101" s="66">
        <f>+'[1]MAYO 2016'!$H$465</f>
        <v>219050539</v>
      </c>
      <c r="CM101" s="66"/>
      <c r="CN101" s="66"/>
      <c r="CO101" s="66"/>
      <c r="CP101" s="66"/>
      <c r="CQ101" s="22">
        <f t="shared" si="117"/>
        <v>0.32182495665634669</v>
      </c>
      <c r="CR101" s="66">
        <f t="shared" si="118"/>
        <v>103949461</v>
      </c>
      <c r="CS101" s="66">
        <f t="shared" si="119"/>
        <v>0</v>
      </c>
      <c r="CT101" s="66">
        <f t="shared" si="119"/>
        <v>0</v>
      </c>
      <c r="CU101" s="66">
        <f t="shared" si="119"/>
        <v>0</v>
      </c>
      <c r="CV101" s="66">
        <f t="shared" si="119"/>
        <v>0</v>
      </c>
      <c r="CW101" s="66">
        <f t="shared" si="119"/>
        <v>0</v>
      </c>
      <c r="CX101" s="66">
        <f t="shared" si="119"/>
        <v>0</v>
      </c>
      <c r="CY101" s="66">
        <f t="shared" si="119"/>
        <v>0</v>
      </c>
      <c r="CZ101" s="66">
        <f t="shared" ref="CZ101:DA107" si="126">+O101-CD101</f>
        <v>0</v>
      </c>
      <c r="DA101" s="66">
        <f t="shared" si="126"/>
        <v>0</v>
      </c>
      <c r="DB101" s="66">
        <f t="shared" si="119"/>
        <v>0</v>
      </c>
      <c r="DC101" s="66">
        <f t="shared" si="121"/>
        <v>0</v>
      </c>
      <c r="DD101" s="66">
        <f t="shared" si="121"/>
        <v>0</v>
      </c>
      <c r="DE101" s="66">
        <f t="shared" si="121"/>
        <v>0</v>
      </c>
      <c r="DF101" s="66">
        <f t="shared" ref="DF101:DH107" si="127">+U101-CJ101</f>
        <v>0</v>
      </c>
      <c r="DG101" s="66">
        <f t="shared" si="127"/>
        <v>0</v>
      </c>
      <c r="DH101" s="66">
        <f t="shared" si="127"/>
        <v>102949461</v>
      </c>
      <c r="DI101" s="66"/>
      <c r="DJ101" s="66">
        <f t="shared" ref="DJ101:DL107" si="128">+Y101-CN101</f>
        <v>0</v>
      </c>
      <c r="DK101" s="66">
        <f t="shared" si="128"/>
        <v>0</v>
      </c>
      <c r="DL101" s="66">
        <f t="shared" si="128"/>
        <v>1000000</v>
      </c>
      <c r="DN101" s="198"/>
      <c r="DO101" s="198"/>
      <c r="DP101" s="198"/>
      <c r="DQ101" s="198"/>
      <c r="DR101" s="198"/>
    </row>
    <row r="102" spans="1:122" ht="48" hidden="1" customHeight="1" x14ac:dyDescent="0.25">
      <c r="A102" s="214"/>
      <c r="B102" s="71" t="s">
        <v>88</v>
      </c>
      <c r="C102" s="70" t="s">
        <v>87</v>
      </c>
      <c r="D102" s="69" t="s">
        <v>86</v>
      </c>
      <c r="E102" s="82">
        <v>301</v>
      </c>
      <c r="F102" s="67" t="s">
        <v>85</v>
      </c>
      <c r="G102" s="66">
        <f t="shared" si="105"/>
        <v>323000000</v>
      </c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>
        <v>316000000</v>
      </c>
      <c r="X102" s="66"/>
      <c r="Y102" s="66"/>
      <c r="Z102" s="66"/>
      <c r="AA102" s="66">
        <f>6000000+1000000</f>
        <v>7000000</v>
      </c>
      <c r="AC102" s="22">
        <f t="shared" si="106"/>
        <v>0.38196411764705884</v>
      </c>
      <c r="AD102" s="66">
        <f t="shared" si="107"/>
        <v>123374410</v>
      </c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>
        <f>+'[1]MAYO 2016'!$Z$501</f>
        <v>119674410</v>
      </c>
      <c r="AU102" s="66"/>
      <c r="AV102" s="66"/>
      <c r="AW102" s="66"/>
      <c r="AX102" s="66">
        <f>+'[1]MAYO 2016'!$AG$501</f>
        <v>3700000</v>
      </c>
      <c r="AY102" s="22">
        <f t="shared" si="108"/>
        <v>0.61803588235294116</v>
      </c>
      <c r="AZ102" s="66">
        <f t="shared" si="109"/>
        <v>199625590</v>
      </c>
      <c r="BA102" s="66">
        <f t="shared" si="110"/>
        <v>0</v>
      </c>
      <c r="BB102" s="66">
        <f t="shared" si="111"/>
        <v>0</v>
      </c>
      <c r="BC102" s="66">
        <f t="shared" si="111"/>
        <v>0</v>
      </c>
      <c r="BD102" s="66">
        <f t="shared" si="111"/>
        <v>0</v>
      </c>
      <c r="BE102" s="66">
        <f t="shared" si="124"/>
        <v>0</v>
      </c>
      <c r="BF102" s="66">
        <f t="shared" si="124"/>
        <v>0</v>
      </c>
      <c r="BG102" s="66">
        <f t="shared" si="124"/>
        <v>0</v>
      </c>
      <c r="BH102" s="66">
        <f t="shared" si="124"/>
        <v>0</v>
      </c>
      <c r="BI102" s="66">
        <f t="shared" si="124"/>
        <v>0</v>
      </c>
      <c r="BJ102" s="66">
        <f t="shared" si="124"/>
        <v>0</v>
      </c>
      <c r="BK102" s="66">
        <f t="shared" si="124"/>
        <v>0</v>
      </c>
      <c r="BL102" s="66">
        <f t="shared" si="124"/>
        <v>0</v>
      </c>
      <c r="BM102" s="66">
        <f t="shared" si="124"/>
        <v>0</v>
      </c>
      <c r="BN102" s="66">
        <f t="shared" si="124"/>
        <v>0</v>
      </c>
      <c r="BO102" s="66">
        <f t="shared" si="124"/>
        <v>0</v>
      </c>
      <c r="BP102" s="66">
        <f t="shared" si="124"/>
        <v>196325590</v>
      </c>
      <c r="BQ102" s="66"/>
      <c r="BR102" s="66"/>
      <c r="BS102" s="66">
        <f t="shared" si="113"/>
        <v>0</v>
      </c>
      <c r="BT102" s="66">
        <f t="shared" si="125"/>
        <v>3300000</v>
      </c>
      <c r="BU102" s="22">
        <f t="shared" si="115"/>
        <v>0.32017000000000001</v>
      </c>
      <c r="BV102" s="66">
        <f t="shared" si="116"/>
        <v>103414910</v>
      </c>
      <c r="BW102" s="66"/>
      <c r="BX102" s="66"/>
      <c r="BY102" s="66"/>
      <c r="BZ102" s="66"/>
      <c r="CA102" s="66"/>
      <c r="CB102" s="66"/>
      <c r="CC102" s="66"/>
      <c r="CD102" s="66"/>
      <c r="CE102" s="66"/>
      <c r="CF102" s="66"/>
      <c r="CG102" s="66"/>
      <c r="CH102" s="66"/>
      <c r="CI102" s="66"/>
      <c r="CJ102" s="66"/>
      <c r="CK102" s="66"/>
      <c r="CL102" s="66">
        <f>+'[1]MAYO 2016'!$H$499-2700000</f>
        <v>100714910</v>
      </c>
      <c r="CM102" s="66"/>
      <c r="CN102" s="66"/>
      <c r="CO102" s="66"/>
      <c r="CP102" s="66">
        <f>+'[3]ABRIL 2016'!$AG$421</f>
        <v>2700000</v>
      </c>
      <c r="CQ102" s="22">
        <f t="shared" si="117"/>
        <v>0.67982999999999993</v>
      </c>
      <c r="CR102" s="66">
        <f t="shared" si="118"/>
        <v>219585090</v>
      </c>
      <c r="CS102" s="66">
        <f t="shared" si="119"/>
        <v>0</v>
      </c>
      <c r="CT102" s="66">
        <f t="shared" si="119"/>
        <v>0</v>
      </c>
      <c r="CU102" s="66">
        <f t="shared" si="119"/>
        <v>0</v>
      </c>
      <c r="CV102" s="66">
        <f t="shared" si="119"/>
        <v>0</v>
      </c>
      <c r="CW102" s="66">
        <f t="shared" si="119"/>
        <v>0</v>
      </c>
      <c r="CX102" s="66">
        <f t="shared" si="119"/>
        <v>0</v>
      </c>
      <c r="CY102" s="66">
        <f t="shared" si="119"/>
        <v>0</v>
      </c>
      <c r="CZ102" s="66">
        <f t="shared" si="126"/>
        <v>0</v>
      </c>
      <c r="DA102" s="66">
        <f t="shared" si="126"/>
        <v>0</v>
      </c>
      <c r="DB102" s="66">
        <f t="shared" si="119"/>
        <v>0</v>
      </c>
      <c r="DC102" s="66">
        <f t="shared" si="121"/>
        <v>0</v>
      </c>
      <c r="DD102" s="66">
        <f t="shared" si="121"/>
        <v>0</v>
      </c>
      <c r="DE102" s="66">
        <f t="shared" si="121"/>
        <v>0</v>
      </c>
      <c r="DF102" s="66">
        <f t="shared" si="127"/>
        <v>0</v>
      </c>
      <c r="DG102" s="66">
        <f t="shared" si="127"/>
        <v>0</v>
      </c>
      <c r="DH102" s="66">
        <f t="shared" si="127"/>
        <v>215285090</v>
      </c>
      <c r="DI102" s="66"/>
      <c r="DJ102" s="66">
        <f t="shared" si="128"/>
        <v>0</v>
      </c>
      <c r="DK102" s="66">
        <f t="shared" si="128"/>
        <v>0</v>
      </c>
      <c r="DL102" s="66">
        <f t="shared" si="128"/>
        <v>4300000</v>
      </c>
      <c r="DN102" s="198"/>
      <c r="DO102" s="198"/>
      <c r="DP102" s="198"/>
      <c r="DQ102" s="198"/>
      <c r="DR102" s="198"/>
    </row>
    <row r="103" spans="1:122" ht="32.25" hidden="1" customHeight="1" x14ac:dyDescent="0.25">
      <c r="A103" s="214"/>
      <c r="B103" s="71" t="s">
        <v>84</v>
      </c>
      <c r="C103" s="70" t="s">
        <v>83</v>
      </c>
      <c r="D103" s="69" t="s">
        <v>82</v>
      </c>
      <c r="E103" s="82">
        <v>301</v>
      </c>
      <c r="F103" s="67" t="s">
        <v>81</v>
      </c>
      <c r="G103" s="66">
        <f t="shared" si="105"/>
        <v>69000000</v>
      </c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>
        <v>67000000</v>
      </c>
      <c r="X103" s="66"/>
      <c r="Y103" s="66"/>
      <c r="Z103" s="66"/>
      <c r="AA103" s="66">
        <v>2000000</v>
      </c>
      <c r="AC103" s="22">
        <f t="shared" si="106"/>
        <v>2.3768115942028985E-2</v>
      </c>
      <c r="AD103" s="66">
        <f t="shared" si="107"/>
        <v>1640000</v>
      </c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>
        <f>+'[1]MAYO 2016'!$AG$536</f>
        <v>1640000</v>
      </c>
      <c r="AY103" s="22">
        <f t="shared" si="108"/>
        <v>0.97623188405797101</v>
      </c>
      <c r="AZ103" s="66">
        <f t="shared" si="109"/>
        <v>67360000</v>
      </c>
      <c r="BA103" s="66">
        <f t="shared" si="110"/>
        <v>0</v>
      </c>
      <c r="BB103" s="66">
        <f t="shared" si="111"/>
        <v>0</v>
      </c>
      <c r="BC103" s="66">
        <f t="shared" si="111"/>
        <v>0</v>
      </c>
      <c r="BD103" s="66">
        <f t="shared" si="111"/>
        <v>0</v>
      </c>
      <c r="BE103" s="66">
        <f t="shared" si="124"/>
        <v>0</v>
      </c>
      <c r="BF103" s="66">
        <f t="shared" si="124"/>
        <v>0</v>
      </c>
      <c r="BG103" s="66">
        <f t="shared" si="124"/>
        <v>0</v>
      </c>
      <c r="BH103" s="66">
        <f t="shared" si="124"/>
        <v>0</v>
      </c>
      <c r="BI103" s="66">
        <f t="shared" si="124"/>
        <v>0</v>
      </c>
      <c r="BJ103" s="66">
        <f t="shared" si="124"/>
        <v>0</v>
      </c>
      <c r="BK103" s="66">
        <f t="shared" si="124"/>
        <v>0</v>
      </c>
      <c r="BL103" s="66">
        <f t="shared" si="124"/>
        <v>0</v>
      </c>
      <c r="BM103" s="66">
        <f t="shared" si="124"/>
        <v>0</v>
      </c>
      <c r="BN103" s="66">
        <f t="shared" si="124"/>
        <v>0</v>
      </c>
      <c r="BO103" s="66">
        <f t="shared" si="124"/>
        <v>0</v>
      </c>
      <c r="BP103" s="66">
        <f t="shared" si="124"/>
        <v>67000000</v>
      </c>
      <c r="BQ103" s="66"/>
      <c r="BR103" s="66"/>
      <c r="BS103" s="66">
        <f t="shared" si="113"/>
        <v>0</v>
      </c>
      <c r="BT103" s="66">
        <f t="shared" si="125"/>
        <v>360000</v>
      </c>
      <c r="BU103" s="22">
        <f t="shared" si="115"/>
        <v>2.3768115942028985E-2</v>
      </c>
      <c r="BV103" s="66">
        <f t="shared" si="116"/>
        <v>1640000</v>
      </c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>
        <f>+'[1]MAYO 2016'!$H$534</f>
        <v>1640000</v>
      </c>
      <c r="CQ103" s="22">
        <f t="shared" si="117"/>
        <v>0.97623188405797101</v>
      </c>
      <c r="CR103" s="66">
        <f t="shared" si="118"/>
        <v>67360000</v>
      </c>
      <c r="CS103" s="66">
        <f t="shared" si="119"/>
        <v>0</v>
      </c>
      <c r="CT103" s="66">
        <f t="shared" si="119"/>
        <v>0</v>
      </c>
      <c r="CU103" s="66">
        <f t="shared" si="119"/>
        <v>0</v>
      </c>
      <c r="CV103" s="66">
        <f t="shared" si="119"/>
        <v>0</v>
      </c>
      <c r="CW103" s="66">
        <f t="shared" si="119"/>
        <v>0</v>
      </c>
      <c r="CX103" s="66">
        <f t="shared" si="119"/>
        <v>0</v>
      </c>
      <c r="CY103" s="66">
        <f t="shared" si="119"/>
        <v>0</v>
      </c>
      <c r="CZ103" s="66">
        <f t="shared" si="126"/>
        <v>0</v>
      </c>
      <c r="DA103" s="66">
        <f t="shared" si="126"/>
        <v>0</v>
      </c>
      <c r="DB103" s="66">
        <f t="shared" si="119"/>
        <v>0</v>
      </c>
      <c r="DC103" s="66">
        <f t="shared" si="121"/>
        <v>0</v>
      </c>
      <c r="DD103" s="66">
        <f t="shared" si="121"/>
        <v>0</v>
      </c>
      <c r="DE103" s="66">
        <f t="shared" si="121"/>
        <v>0</v>
      </c>
      <c r="DF103" s="66">
        <f t="shared" si="127"/>
        <v>0</v>
      </c>
      <c r="DG103" s="66">
        <f t="shared" si="127"/>
        <v>0</v>
      </c>
      <c r="DH103" s="66">
        <f t="shared" si="127"/>
        <v>67000000</v>
      </c>
      <c r="DI103" s="66"/>
      <c r="DJ103" s="66">
        <f t="shared" si="128"/>
        <v>0</v>
      </c>
      <c r="DK103" s="66">
        <f t="shared" si="128"/>
        <v>0</v>
      </c>
      <c r="DL103" s="66">
        <f t="shared" si="128"/>
        <v>360000</v>
      </c>
      <c r="DN103" s="198"/>
      <c r="DO103" s="198"/>
      <c r="DP103" s="198"/>
      <c r="DQ103" s="198"/>
      <c r="DR103" s="198"/>
    </row>
    <row r="104" spans="1:122" ht="30" hidden="1" x14ac:dyDescent="0.25">
      <c r="A104" s="214"/>
      <c r="B104" s="215" t="s">
        <v>80</v>
      </c>
      <c r="C104" s="70" t="s">
        <v>79</v>
      </c>
      <c r="D104" s="69" t="s">
        <v>78</v>
      </c>
      <c r="E104" s="82">
        <v>301</v>
      </c>
      <c r="F104" s="67" t="s">
        <v>70</v>
      </c>
      <c r="G104" s="66">
        <f t="shared" si="105"/>
        <v>1272000000</v>
      </c>
      <c r="H104" s="66"/>
      <c r="I104" s="66">
        <v>200000000</v>
      </c>
      <c r="J104" s="66">
        <v>268168096</v>
      </c>
      <c r="K104" s="66"/>
      <c r="L104" s="66">
        <v>701280247</v>
      </c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>
        <v>102551657</v>
      </c>
      <c r="X104" s="66"/>
      <c r="Y104" s="66"/>
      <c r="Z104" s="66"/>
      <c r="AA104" s="66"/>
      <c r="AC104" s="22">
        <f t="shared" si="106"/>
        <v>1</v>
      </c>
      <c r="AD104" s="66">
        <f t="shared" si="107"/>
        <v>1272000000</v>
      </c>
      <c r="AE104" s="66"/>
      <c r="AF104" s="66">
        <f>+'[4]ENERO 2016'!$K$218</f>
        <v>200000000</v>
      </c>
      <c r="AG104" s="66">
        <f>+'[4]ENERO 2016'!$M$218</f>
        <v>268168096</v>
      </c>
      <c r="AH104" s="66"/>
      <c r="AI104" s="66">
        <f>+'[4]ENERO 2016'!$O$218</f>
        <v>701280247</v>
      </c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>
        <f>+'[4]ENERO 2016'!$Z$218</f>
        <v>102551657</v>
      </c>
      <c r="AU104" s="66"/>
      <c r="AV104" s="66"/>
      <c r="AW104" s="66"/>
      <c r="AX104" s="66"/>
      <c r="AY104" s="22">
        <f t="shared" si="108"/>
        <v>0</v>
      </c>
      <c r="AZ104" s="66">
        <f t="shared" si="109"/>
        <v>0</v>
      </c>
      <c r="BA104" s="66">
        <f t="shared" si="110"/>
        <v>0</v>
      </c>
      <c r="BB104" s="66">
        <f t="shared" si="111"/>
        <v>0</v>
      </c>
      <c r="BC104" s="66">
        <f t="shared" si="111"/>
        <v>0</v>
      </c>
      <c r="BD104" s="66">
        <f t="shared" si="111"/>
        <v>0</v>
      </c>
      <c r="BE104" s="66">
        <f t="shared" si="124"/>
        <v>0</v>
      </c>
      <c r="BF104" s="66">
        <f t="shared" si="124"/>
        <v>0</v>
      </c>
      <c r="BG104" s="66">
        <f t="shared" si="124"/>
        <v>0</v>
      </c>
      <c r="BH104" s="66">
        <f t="shared" si="124"/>
        <v>0</v>
      </c>
      <c r="BI104" s="66">
        <f t="shared" si="124"/>
        <v>0</v>
      </c>
      <c r="BJ104" s="66">
        <f t="shared" si="124"/>
        <v>0</v>
      </c>
      <c r="BK104" s="66">
        <f t="shared" si="124"/>
        <v>0</v>
      </c>
      <c r="BL104" s="66">
        <f t="shared" si="124"/>
        <v>0</v>
      </c>
      <c r="BM104" s="66">
        <f t="shared" si="124"/>
        <v>0</v>
      </c>
      <c r="BN104" s="66">
        <f t="shared" si="124"/>
        <v>0</v>
      </c>
      <c r="BO104" s="66">
        <f t="shared" si="124"/>
        <v>0</v>
      </c>
      <c r="BP104" s="66">
        <f t="shared" si="124"/>
        <v>0</v>
      </c>
      <c r="BQ104" s="66"/>
      <c r="BR104" s="66"/>
      <c r="BS104" s="66">
        <f t="shared" si="113"/>
        <v>0</v>
      </c>
      <c r="BT104" s="66">
        <f t="shared" si="125"/>
        <v>0</v>
      </c>
      <c r="BU104" s="22">
        <f t="shared" si="115"/>
        <v>0.99403155896226414</v>
      </c>
      <c r="BV104" s="66">
        <f t="shared" si="116"/>
        <v>1264408143</v>
      </c>
      <c r="BW104" s="66"/>
      <c r="BX104" s="66">
        <f>+'[3]ABRIL 2016'!$H$457</f>
        <v>192408143</v>
      </c>
      <c r="BY104" s="66">
        <v>268168096</v>
      </c>
      <c r="BZ104" s="66"/>
      <c r="CA104" s="66">
        <v>701280247</v>
      </c>
      <c r="CB104" s="66"/>
      <c r="CC104" s="66"/>
      <c r="CD104" s="66"/>
      <c r="CE104" s="66"/>
      <c r="CF104" s="66"/>
      <c r="CG104" s="66"/>
      <c r="CH104" s="66"/>
      <c r="CI104" s="66"/>
      <c r="CJ104" s="66"/>
      <c r="CK104" s="66"/>
      <c r="CL104" s="66">
        <v>102551657</v>
      </c>
      <c r="CM104" s="66"/>
      <c r="CN104" s="66"/>
      <c r="CO104" s="66"/>
      <c r="CP104" s="66"/>
      <c r="CQ104" s="22">
        <f t="shared" si="117"/>
        <v>5.968441037735861E-3</v>
      </c>
      <c r="CR104" s="66">
        <f t="shared" si="118"/>
        <v>7591857</v>
      </c>
      <c r="CS104" s="66">
        <f t="shared" si="119"/>
        <v>0</v>
      </c>
      <c r="CT104" s="66">
        <f t="shared" si="119"/>
        <v>7591857</v>
      </c>
      <c r="CU104" s="66">
        <f t="shared" si="119"/>
        <v>0</v>
      </c>
      <c r="CV104" s="66">
        <f t="shared" si="119"/>
        <v>0</v>
      </c>
      <c r="CW104" s="66">
        <f t="shared" si="119"/>
        <v>0</v>
      </c>
      <c r="CX104" s="66">
        <f t="shared" si="119"/>
        <v>0</v>
      </c>
      <c r="CY104" s="66">
        <f t="shared" si="119"/>
        <v>0</v>
      </c>
      <c r="CZ104" s="66">
        <f t="shared" si="126"/>
        <v>0</v>
      </c>
      <c r="DA104" s="66">
        <f t="shared" si="126"/>
        <v>0</v>
      </c>
      <c r="DB104" s="66">
        <f t="shared" si="119"/>
        <v>0</v>
      </c>
      <c r="DC104" s="66">
        <f t="shared" si="121"/>
        <v>0</v>
      </c>
      <c r="DD104" s="66">
        <f t="shared" si="121"/>
        <v>0</v>
      </c>
      <c r="DE104" s="66">
        <f t="shared" si="121"/>
        <v>0</v>
      </c>
      <c r="DF104" s="66">
        <f t="shared" si="127"/>
        <v>0</v>
      </c>
      <c r="DG104" s="66">
        <f t="shared" si="127"/>
        <v>0</v>
      </c>
      <c r="DH104" s="66">
        <f t="shared" si="127"/>
        <v>0</v>
      </c>
      <c r="DI104" s="66"/>
      <c r="DJ104" s="66">
        <f t="shared" si="128"/>
        <v>0</v>
      </c>
      <c r="DK104" s="66">
        <f t="shared" si="128"/>
        <v>0</v>
      </c>
      <c r="DL104" s="66">
        <f t="shared" si="128"/>
        <v>0</v>
      </c>
      <c r="DN104" s="198"/>
      <c r="DO104" s="198"/>
      <c r="DP104" s="198"/>
      <c r="DQ104" s="198"/>
      <c r="DR104" s="198"/>
    </row>
    <row r="105" spans="1:122" ht="39.75" hidden="1" customHeight="1" x14ac:dyDescent="0.25">
      <c r="A105" s="214"/>
      <c r="B105" s="216"/>
      <c r="C105" s="70" t="s">
        <v>77</v>
      </c>
      <c r="D105" s="69" t="s">
        <v>76</v>
      </c>
      <c r="E105" s="82">
        <v>301</v>
      </c>
      <c r="F105" s="67" t="s">
        <v>70</v>
      </c>
      <c r="G105" s="66">
        <f t="shared" si="105"/>
        <v>20000000</v>
      </c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>
        <v>20000000</v>
      </c>
      <c r="X105" s="66"/>
      <c r="Y105" s="66"/>
      <c r="Z105" s="66"/>
      <c r="AA105" s="66"/>
      <c r="AC105" s="22">
        <f t="shared" si="106"/>
        <v>1</v>
      </c>
      <c r="AD105" s="66">
        <f t="shared" si="107"/>
        <v>20000000</v>
      </c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>
        <f>+'[4]ENERO 2016'!$Z$227</f>
        <v>20000000</v>
      </c>
      <c r="AU105" s="66"/>
      <c r="AV105" s="66"/>
      <c r="AW105" s="66"/>
      <c r="AX105" s="66"/>
      <c r="AY105" s="22">
        <f t="shared" si="108"/>
        <v>0</v>
      </c>
      <c r="AZ105" s="66">
        <f t="shared" si="109"/>
        <v>0</v>
      </c>
      <c r="BA105" s="66">
        <f t="shared" si="110"/>
        <v>0</v>
      </c>
      <c r="BB105" s="66">
        <f t="shared" si="111"/>
        <v>0</v>
      </c>
      <c r="BC105" s="66">
        <f t="shared" si="111"/>
        <v>0</v>
      </c>
      <c r="BD105" s="66">
        <f t="shared" si="111"/>
        <v>0</v>
      </c>
      <c r="BE105" s="66">
        <f t="shared" si="124"/>
        <v>0</v>
      </c>
      <c r="BF105" s="66">
        <f t="shared" si="124"/>
        <v>0</v>
      </c>
      <c r="BG105" s="66">
        <f t="shared" si="124"/>
        <v>0</v>
      </c>
      <c r="BH105" s="66">
        <f t="shared" si="124"/>
        <v>0</v>
      </c>
      <c r="BI105" s="66">
        <f t="shared" si="124"/>
        <v>0</v>
      </c>
      <c r="BJ105" s="66">
        <f t="shared" si="124"/>
        <v>0</v>
      </c>
      <c r="BK105" s="66">
        <f t="shared" si="124"/>
        <v>0</v>
      </c>
      <c r="BL105" s="66">
        <f t="shared" si="124"/>
        <v>0</v>
      </c>
      <c r="BM105" s="66">
        <f t="shared" si="124"/>
        <v>0</v>
      </c>
      <c r="BN105" s="66">
        <f t="shared" si="124"/>
        <v>0</v>
      </c>
      <c r="BO105" s="66">
        <f t="shared" si="124"/>
        <v>0</v>
      </c>
      <c r="BP105" s="66">
        <f t="shared" si="124"/>
        <v>0</v>
      </c>
      <c r="BQ105" s="66"/>
      <c r="BR105" s="66"/>
      <c r="BS105" s="66">
        <f t="shared" si="113"/>
        <v>0</v>
      </c>
      <c r="BT105" s="66">
        <f t="shared" si="125"/>
        <v>0</v>
      </c>
      <c r="BU105" s="22">
        <f t="shared" si="115"/>
        <v>0.57433619999999996</v>
      </c>
      <c r="BV105" s="66">
        <f t="shared" si="116"/>
        <v>11486724</v>
      </c>
      <c r="BW105" s="66"/>
      <c r="BX105" s="66"/>
      <c r="BY105" s="66"/>
      <c r="BZ105" s="66"/>
      <c r="CA105" s="66"/>
      <c r="CB105" s="66"/>
      <c r="CC105" s="66"/>
      <c r="CD105" s="66"/>
      <c r="CE105" s="66"/>
      <c r="CF105" s="66"/>
      <c r="CG105" s="66"/>
      <c r="CH105" s="66"/>
      <c r="CI105" s="66"/>
      <c r="CJ105" s="66"/>
      <c r="CK105" s="66"/>
      <c r="CL105" s="66">
        <f>+'[3]ABRIL 2016'!$H$474</f>
        <v>11486724</v>
      </c>
      <c r="CM105" s="66"/>
      <c r="CN105" s="66"/>
      <c r="CO105" s="66"/>
      <c r="CP105" s="66"/>
      <c r="CQ105" s="22">
        <f t="shared" si="117"/>
        <v>0.42566380000000004</v>
      </c>
      <c r="CR105" s="66">
        <f t="shared" si="118"/>
        <v>8513276</v>
      </c>
      <c r="CS105" s="66">
        <f t="shared" si="119"/>
        <v>0</v>
      </c>
      <c r="CT105" s="66">
        <f t="shared" si="119"/>
        <v>0</v>
      </c>
      <c r="CU105" s="66">
        <f t="shared" si="119"/>
        <v>0</v>
      </c>
      <c r="CV105" s="66">
        <f t="shared" si="119"/>
        <v>0</v>
      </c>
      <c r="CW105" s="66">
        <f t="shared" si="119"/>
        <v>0</v>
      </c>
      <c r="CX105" s="66">
        <f t="shared" si="119"/>
        <v>0</v>
      </c>
      <c r="CY105" s="66">
        <f t="shared" si="119"/>
        <v>0</v>
      </c>
      <c r="CZ105" s="66">
        <f t="shared" si="126"/>
        <v>0</v>
      </c>
      <c r="DA105" s="66">
        <f t="shared" si="126"/>
        <v>0</v>
      </c>
      <c r="DB105" s="66">
        <f t="shared" si="119"/>
        <v>0</v>
      </c>
      <c r="DC105" s="66">
        <f t="shared" si="121"/>
        <v>0</v>
      </c>
      <c r="DD105" s="66">
        <f t="shared" si="121"/>
        <v>0</v>
      </c>
      <c r="DE105" s="66">
        <f t="shared" si="121"/>
        <v>0</v>
      </c>
      <c r="DF105" s="66">
        <f t="shared" si="127"/>
        <v>0</v>
      </c>
      <c r="DG105" s="66">
        <f t="shared" si="127"/>
        <v>0</v>
      </c>
      <c r="DH105" s="66">
        <f t="shared" si="127"/>
        <v>8513276</v>
      </c>
      <c r="DI105" s="66"/>
      <c r="DJ105" s="66">
        <f t="shared" si="128"/>
        <v>0</v>
      </c>
      <c r="DK105" s="66">
        <f t="shared" si="128"/>
        <v>0</v>
      </c>
      <c r="DL105" s="66">
        <f t="shared" si="128"/>
        <v>0</v>
      </c>
      <c r="DN105" s="198"/>
      <c r="DO105" s="198"/>
      <c r="DP105" s="198"/>
      <c r="DQ105" s="198"/>
      <c r="DR105" s="198"/>
    </row>
    <row r="106" spans="1:122" ht="30" hidden="1" customHeight="1" x14ac:dyDescent="0.25">
      <c r="A106" s="214"/>
      <c r="B106" s="217"/>
      <c r="C106" s="70" t="s">
        <v>75</v>
      </c>
      <c r="D106" s="69" t="s">
        <v>74</v>
      </c>
      <c r="E106" s="75">
        <v>301</v>
      </c>
      <c r="F106" s="67" t="s">
        <v>70</v>
      </c>
      <c r="G106" s="66">
        <f t="shared" si="105"/>
        <v>100000000</v>
      </c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>
        <v>100000000</v>
      </c>
      <c r="X106" s="66"/>
      <c r="Y106" s="66"/>
      <c r="Z106" s="66"/>
      <c r="AA106" s="66"/>
      <c r="AC106" s="22">
        <f t="shared" si="106"/>
        <v>1</v>
      </c>
      <c r="AD106" s="66">
        <f t="shared" si="107"/>
        <v>100000000</v>
      </c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>
        <f>+'[3]ABRIL 2016'!$Z$480</f>
        <v>100000000</v>
      </c>
      <c r="AU106" s="66"/>
      <c r="AV106" s="66"/>
      <c r="AW106" s="66"/>
      <c r="AX106" s="66"/>
      <c r="AY106" s="22">
        <f t="shared" si="108"/>
        <v>0</v>
      </c>
      <c r="AZ106" s="66">
        <f t="shared" si="109"/>
        <v>0</v>
      </c>
      <c r="BA106" s="66">
        <f t="shared" si="110"/>
        <v>0</v>
      </c>
      <c r="BB106" s="66">
        <f t="shared" si="111"/>
        <v>0</v>
      </c>
      <c r="BC106" s="66">
        <f t="shared" si="111"/>
        <v>0</v>
      </c>
      <c r="BD106" s="66">
        <f t="shared" si="111"/>
        <v>0</v>
      </c>
      <c r="BE106" s="66">
        <f t="shared" si="124"/>
        <v>0</v>
      </c>
      <c r="BF106" s="66">
        <f t="shared" si="124"/>
        <v>0</v>
      </c>
      <c r="BG106" s="66">
        <f t="shared" si="124"/>
        <v>0</v>
      </c>
      <c r="BH106" s="66">
        <f t="shared" si="124"/>
        <v>0</v>
      </c>
      <c r="BI106" s="66">
        <f t="shared" si="124"/>
        <v>0</v>
      </c>
      <c r="BJ106" s="66">
        <f t="shared" si="124"/>
        <v>0</v>
      </c>
      <c r="BK106" s="66">
        <f t="shared" si="124"/>
        <v>0</v>
      </c>
      <c r="BL106" s="66">
        <f t="shared" si="124"/>
        <v>0</v>
      </c>
      <c r="BM106" s="66">
        <f t="shared" si="124"/>
        <v>0</v>
      </c>
      <c r="BN106" s="66">
        <f t="shared" si="124"/>
        <v>0</v>
      </c>
      <c r="BO106" s="66">
        <f t="shared" si="124"/>
        <v>0</v>
      </c>
      <c r="BP106" s="66">
        <f t="shared" si="124"/>
        <v>0</v>
      </c>
      <c r="BQ106" s="66"/>
      <c r="BR106" s="66"/>
      <c r="BS106" s="66">
        <f t="shared" si="113"/>
        <v>0</v>
      </c>
      <c r="BT106" s="66">
        <f t="shared" si="125"/>
        <v>0</v>
      </c>
      <c r="BU106" s="22">
        <f t="shared" si="115"/>
        <v>0.81700298999999998</v>
      </c>
      <c r="BV106" s="66">
        <f t="shared" si="116"/>
        <v>81700299</v>
      </c>
      <c r="BW106" s="66"/>
      <c r="BX106" s="66"/>
      <c r="BY106" s="66"/>
      <c r="BZ106" s="66"/>
      <c r="CA106" s="66"/>
      <c r="CB106" s="66"/>
      <c r="CC106" s="66"/>
      <c r="CD106" s="66"/>
      <c r="CE106" s="66"/>
      <c r="CF106" s="66"/>
      <c r="CG106" s="66"/>
      <c r="CH106" s="66"/>
      <c r="CI106" s="66"/>
      <c r="CJ106" s="66"/>
      <c r="CK106" s="66"/>
      <c r="CL106" s="66">
        <f>+'[3]ABRIL 2016'!$H$478</f>
        <v>81700299</v>
      </c>
      <c r="CM106" s="66"/>
      <c r="CN106" s="66"/>
      <c r="CO106" s="66"/>
      <c r="CP106" s="66"/>
      <c r="CQ106" s="22">
        <f t="shared" si="117"/>
        <v>0.18299701000000002</v>
      </c>
      <c r="CR106" s="66">
        <f t="shared" si="118"/>
        <v>18299701</v>
      </c>
      <c r="CS106" s="66">
        <f t="shared" si="119"/>
        <v>0</v>
      </c>
      <c r="CT106" s="66">
        <f t="shared" si="119"/>
        <v>0</v>
      </c>
      <c r="CU106" s="66">
        <f t="shared" si="119"/>
        <v>0</v>
      </c>
      <c r="CV106" s="66">
        <f t="shared" si="119"/>
        <v>0</v>
      </c>
      <c r="CW106" s="66">
        <f t="shared" si="119"/>
        <v>0</v>
      </c>
      <c r="CX106" s="66">
        <f t="shared" si="119"/>
        <v>0</v>
      </c>
      <c r="CY106" s="66">
        <f t="shared" si="119"/>
        <v>0</v>
      </c>
      <c r="CZ106" s="66">
        <f t="shared" si="126"/>
        <v>0</v>
      </c>
      <c r="DA106" s="66">
        <f t="shared" si="126"/>
        <v>0</v>
      </c>
      <c r="DB106" s="66">
        <f t="shared" si="119"/>
        <v>0</v>
      </c>
      <c r="DC106" s="66">
        <f t="shared" si="121"/>
        <v>0</v>
      </c>
      <c r="DD106" s="66">
        <f t="shared" si="121"/>
        <v>0</v>
      </c>
      <c r="DE106" s="66">
        <f t="shared" si="121"/>
        <v>0</v>
      </c>
      <c r="DF106" s="66">
        <f t="shared" si="127"/>
        <v>0</v>
      </c>
      <c r="DG106" s="66">
        <f t="shared" si="127"/>
        <v>0</v>
      </c>
      <c r="DH106" s="66">
        <f t="shared" si="127"/>
        <v>18299701</v>
      </c>
      <c r="DI106" s="66"/>
      <c r="DJ106" s="66">
        <f t="shared" si="128"/>
        <v>0</v>
      </c>
      <c r="DK106" s="66">
        <f t="shared" si="128"/>
        <v>0</v>
      </c>
      <c r="DL106" s="66">
        <f t="shared" si="128"/>
        <v>0</v>
      </c>
      <c r="DN106" s="198"/>
      <c r="DO106" s="198"/>
      <c r="DP106" s="198"/>
      <c r="DQ106" s="198"/>
      <c r="DR106" s="198"/>
    </row>
    <row r="107" spans="1:122" ht="23.25" hidden="1" customHeight="1" x14ac:dyDescent="0.25">
      <c r="A107" s="214"/>
      <c r="B107" s="71" t="s">
        <v>73</v>
      </c>
      <c r="C107" s="70" t="s">
        <v>72</v>
      </c>
      <c r="D107" s="69" t="s">
        <v>71</v>
      </c>
      <c r="E107" s="75">
        <v>301</v>
      </c>
      <c r="F107" s="67" t="s">
        <v>70</v>
      </c>
      <c r="G107" s="66">
        <f t="shared" si="105"/>
        <v>50000000</v>
      </c>
      <c r="H107" s="66"/>
      <c r="I107" s="66"/>
      <c r="J107" s="66">
        <f>50000000-50000000</f>
        <v>0</v>
      </c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>
        <f>21264791+28735209</f>
        <v>50000000</v>
      </c>
      <c r="W107" s="66"/>
      <c r="X107" s="66"/>
      <c r="Y107" s="66"/>
      <c r="Z107" s="66"/>
      <c r="AA107" s="66"/>
      <c r="AC107" s="22">
        <f t="shared" si="106"/>
        <v>0.60117946</v>
      </c>
      <c r="AD107" s="66">
        <f t="shared" si="107"/>
        <v>30058973</v>
      </c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>
        <f>+'[1]MAYO 2016'!$Y$601</f>
        <v>30058973</v>
      </c>
      <c r="AT107" s="66"/>
      <c r="AU107" s="66"/>
      <c r="AV107" s="66"/>
      <c r="AW107" s="66"/>
      <c r="AX107" s="66"/>
      <c r="AY107" s="22">
        <f t="shared" si="108"/>
        <v>0.39882054</v>
      </c>
      <c r="AZ107" s="66">
        <f t="shared" si="109"/>
        <v>19941027</v>
      </c>
      <c r="BA107" s="66">
        <f t="shared" si="110"/>
        <v>0</v>
      </c>
      <c r="BB107" s="66">
        <f t="shared" si="111"/>
        <v>0</v>
      </c>
      <c r="BC107" s="66">
        <f t="shared" si="111"/>
        <v>0</v>
      </c>
      <c r="BD107" s="66">
        <f t="shared" si="111"/>
        <v>0</v>
      </c>
      <c r="BE107" s="66">
        <f t="shared" si="124"/>
        <v>0</v>
      </c>
      <c r="BF107" s="66">
        <f t="shared" si="124"/>
        <v>0</v>
      </c>
      <c r="BG107" s="66">
        <f t="shared" si="124"/>
        <v>0</v>
      </c>
      <c r="BH107" s="66">
        <f t="shared" si="124"/>
        <v>0</v>
      </c>
      <c r="BI107" s="66">
        <f t="shared" si="124"/>
        <v>0</v>
      </c>
      <c r="BJ107" s="66">
        <f t="shared" si="124"/>
        <v>0</v>
      </c>
      <c r="BK107" s="66">
        <f t="shared" si="124"/>
        <v>0</v>
      </c>
      <c r="BL107" s="66">
        <f t="shared" si="124"/>
        <v>0</v>
      </c>
      <c r="BM107" s="66">
        <f t="shared" si="124"/>
        <v>0</v>
      </c>
      <c r="BN107" s="66">
        <f t="shared" si="124"/>
        <v>0</v>
      </c>
      <c r="BO107" s="66">
        <f t="shared" si="124"/>
        <v>19941027</v>
      </c>
      <c r="BP107" s="66">
        <f t="shared" si="124"/>
        <v>0</v>
      </c>
      <c r="BQ107" s="66"/>
      <c r="BR107" s="66"/>
      <c r="BS107" s="66">
        <f t="shared" si="113"/>
        <v>0</v>
      </c>
      <c r="BT107" s="66">
        <f t="shared" si="125"/>
        <v>0</v>
      </c>
      <c r="BU107" s="22">
        <f t="shared" si="115"/>
        <v>0.60117946</v>
      </c>
      <c r="BV107" s="66">
        <f t="shared" si="116"/>
        <v>30058973</v>
      </c>
      <c r="BW107" s="66"/>
      <c r="BX107" s="66"/>
      <c r="BY107" s="66"/>
      <c r="BZ107" s="66"/>
      <c r="CA107" s="66"/>
      <c r="CB107" s="66"/>
      <c r="CC107" s="66"/>
      <c r="CD107" s="66"/>
      <c r="CE107" s="66"/>
      <c r="CF107" s="66"/>
      <c r="CG107" s="66"/>
      <c r="CH107" s="66"/>
      <c r="CI107" s="66"/>
      <c r="CJ107" s="66"/>
      <c r="CK107" s="66">
        <f>+'[1]MAYO 2016'!$H$599</f>
        <v>30058973</v>
      </c>
      <c r="CL107" s="66"/>
      <c r="CM107" s="66"/>
      <c r="CN107" s="66"/>
      <c r="CO107" s="66"/>
      <c r="CP107" s="66"/>
      <c r="CQ107" s="22">
        <f t="shared" si="117"/>
        <v>0.39882054</v>
      </c>
      <c r="CR107" s="66">
        <f t="shared" si="118"/>
        <v>19941027</v>
      </c>
      <c r="CS107" s="66">
        <f t="shared" si="119"/>
        <v>0</v>
      </c>
      <c r="CT107" s="66">
        <f t="shared" si="119"/>
        <v>0</v>
      </c>
      <c r="CU107" s="66">
        <f t="shared" si="119"/>
        <v>0</v>
      </c>
      <c r="CV107" s="66">
        <f t="shared" si="119"/>
        <v>0</v>
      </c>
      <c r="CW107" s="66">
        <f t="shared" si="119"/>
        <v>0</v>
      </c>
      <c r="CX107" s="66">
        <f t="shared" si="119"/>
        <v>0</v>
      </c>
      <c r="CY107" s="66">
        <f t="shared" si="119"/>
        <v>0</v>
      </c>
      <c r="CZ107" s="66">
        <f t="shared" si="126"/>
        <v>0</v>
      </c>
      <c r="DA107" s="66">
        <f t="shared" si="126"/>
        <v>0</v>
      </c>
      <c r="DB107" s="66">
        <f t="shared" si="119"/>
        <v>0</v>
      </c>
      <c r="DC107" s="66">
        <f t="shared" si="121"/>
        <v>0</v>
      </c>
      <c r="DD107" s="66">
        <f t="shared" si="121"/>
        <v>0</v>
      </c>
      <c r="DE107" s="66">
        <f t="shared" si="121"/>
        <v>0</v>
      </c>
      <c r="DF107" s="66">
        <f t="shared" si="127"/>
        <v>0</v>
      </c>
      <c r="DG107" s="66">
        <f t="shared" si="127"/>
        <v>19941027</v>
      </c>
      <c r="DH107" s="66">
        <f t="shared" si="127"/>
        <v>0</v>
      </c>
      <c r="DI107" s="66"/>
      <c r="DJ107" s="66">
        <f t="shared" si="128"/>
        <v>0</v>
      </c>
      <c r="DK107" s="66">
        <f t="shared" si="128"/>
        <v>0</v>
      </c>
      <c r="DL107" s="66">
        <f t="shared" si="128"/>
        <v>0</v>
      </c>
      <c r="DN107" s="198"/>
      <c r="DO107" s="198"/>
      <c r="DP107" s="198"/>
      <c r="DQ107" s="198"/>
      <c r="DR107" s="198"/>
    </row>
    <row r="108" spans="1:122" s="4" customFormat="1" ht="21" customHeight="1" thickTop="1" thickBot="1" x14ac:dyDescent="0.3">
      <c r="A108" s="81"/>
      <c r="B108" s="293" t="s">
        <v>390</v>
      </c>
      <c r="C108" s="294"/>
      <c r="D108" s="294"/>
      <c r="E108" s="294"/>
      <c r="F108" s="295"/>
      <c r="G108" s="61">
        <f t="shared" ref="G108:AA108" si="129">SUM(G93:G107)</f>
        <v>2518000000</v>
      </c>
      <c r="H108" s="61">
        <f t="shared" si="129"/>
        <v>0</v>
      </c>
      <c r="I108" s="61">
        <f t="shared" si="129"/>
        <v>200000000</v>
      </c>
      <c r="J108" s="61">
        <f t="shared" si="129"/>
        <v>268168096</v>
      </c>
      <c r="K108" s="61">
        <f t="shared" si="129"/>
        <v>0</v>
      </c>
      <c r="L108" s="61">
        <f t="shared" si="129"/>
        <v>701280247</v>
      </c>
      <c r="M108" s="61">
        <f t="shared" si="129"/>
        <v>0</v>
      </c>
      <c r="N108" s="61">
        <f t="shared" si="129"/>
        <v>0</v>
      </c>
      <c r="O108" s="61">
        <f t="shared" si="129"/>
        <v>0</v>
      </c>
      <c r="P108" s="61">
        <f t="shared" si="129"/>
        <v>0</v>
      </c>
      <c r="Q108" s="61">
        <f t="shared" si="129"/>
        <v>0</v>
      </c>
      <c r="R108" s="61">
        <f t="shared" si="129"/>
        <v>0</v>
      </c>
      <c r="S108" s="61">
        <f t="shared" si="129"/>
        <v>0</v>
      </c>
      <c r="T108" s="61">
        <f t="shared" si="129"/>
        <v>0</v>
      </c>
      <c r="U108" s="61">
        <f t="shared" si="129"/>
        <v>0</v>
      </c>
      <c r="V108" s="61">
        <f t="shared" si="129"/>
        <v>50000000</v>
      </c>
      <c r="W108" s="61">
        <f t="shared" si="129"/>
        <v>1262551657</v>
      </c>
      <c r="X108" s="61">
        <f t="shared" si="129"/>
        <v>0</v>
      </c>
      <c r="Y108" s="61">
        <f t="shared" si="129"/>
        <v>0</v>
      </c>
      <c r="Z108" s="61">
        <f t="shared" si="129"/>
        <v>0</v>
      </c>
      <c r="AA108" s="61">
        <f t="shared" si="129"/>
        <v>36000000</v>
      </c>
      <c r="AC108" s="62">
        <f t="shared" si="106"/>
        <v>0.78472343407466238</v>
      </c>
      <c r="AD108" s="61">
        <f>SUM(AD93:AD107)</f>
        <v>1975933607</v>
      </c>
      <c r="AE108" s="61"/>
      <c r="AF108" s="61">
        <f t="shared" ref="AF108:AX108" si="130">SUM(AF93:AF107)</f>
        <v>200000000</v>
      </c>
      <c r="AG108" s="61">
        <f t="shared" si="130"/>
        <v>268168096</v>
      </c>
      <c r="AH108" s="61">
        <f t="shared" si="130"/>
        <v>0</v>
      </c>
      <c r="AI108" s="61">
        <f t="shared" si="130"/>
        <v>701280247</v>
      </c>
      <c r="AJ108" s="61">
        <f t="shared" si="130"/>
        <v>0</v>
      </c>
      <c r="AK108" s="61">
        <f t="shared" si="130"/>
        <v>0</v>
      </c>
      <c r="AL108" s="61">
        <f t="shared" si="130"/>
        <v>0</v>
      </c>
      <c r="AM108" s="61">
        <f t="shared" si="130"/>
        <v>0</v>
      </c>
      <c r="AN108" s="61">
        <f t="shared" si="130"/>
        <v>0</v>
      </c>
      <c r="AO108" s="61">
        <f t="shared" si="130"/>
        <v>0</v>
      </c>
      <c r="AP108" s="61">
        <f t="shared" si="130"/>
        <v>0</v>
      </c>
      <c r="AQ108" s="61">
        <f t="shared" si="130"/>
        <v>0</v>
      </c>
      <c r="AR108" s="61">
        <f t="shared" si="130"/>
        <v>0</v>
      </c>
      <c r="AS108" s="61">
        <f t="shared" si="130"/>
        <v>30058973</v>
      </c>
      <c r="AT108" s="61">
        <f t="shared" si="130"/>
        <v>763881429</v>
      </c>
      <c r="AU108" s="61">
        <f t="shared" si="130"/>
        <v>0</v>
      </c>
      <c r="AV108" s="61">
        <f t="shared" si="130"/>
        <v>0</v>
      </c>
      <c r="AW108" s="61">
        <f t="shared" si="130"/>
        <v>0</v>
      </c>
      <c r="AX108" s="61">
        <f t="shared" si="130"/>
        <v>12544862</v>
      </c>
      <c r="AY108" s="62">
        <f t="shared" si="108"/>
        <v>0.21527656592533762</v>
      </c>
      <c r="AZ108" s="61">
        <f>SUM(AZ93:AZ107)</f>
        <v>542066393</v>
      </c>
      <c r="BA108" s="61"/>
      <c r="BB108" s="61">
        <f t="shared" ref="BB108:BT108" si="131">SUM(BB93:BB107)</f>
        <v>0</v>
      </c>
      <c r="BC108" s="61">
        <f t="shared" si="131"/>
        <v>0</v>
      </c>
      <c r="BD108" s="61">
        <f t="shared" si="131"/>
        <v>0</v>
      </c>
      <c r="BE108" s="61">
        <f t="shared" si="131"/>
        <v>0</v>
      </c>
      <c r="BF108" s="61">
        <f t="shared" si="131"/>
        <v>0</v>
      </c>
      <c r="BG108" s="61">
        <f t="shared" si="131"/>
        <v>0</v>
      </c>
      <c r="BH108" s="61">
        <f t="shared" si="131"/>
        <v>0</v>
      </c>
      <c r="BI108" s="61">
        <f t="shared" si="131"/>
        <v>0</v>
      </c>
      <c r="BJ108" s="61">
        <f t="shared" si="131"/>
        <v>0</v>
      </c>
      <c r="BK108" s="61">
        <f t="shared" si="131"/>
        <v>0</v>
      </c>
      <c r="BL108" s="61">
        <f t="shared" si="131"/>
        <v>0</v>
      </c>
      <c r="BM108" s="61">
        <f t="shared" si="131"/>
        <v>0</v>
      </c>
      <c r="BN108" s="61">
        <f t="shared" si="131"/>
        <v>0</v>
      </c>
      <c r="BO108" s="61">
        <f t="shared" si="131"/>
        <v>19941027</v>
      </c>
      <c r="BP108" s="61">
        <f t="shared" si="131"/>
        <v>498670228</v>
      </c>
      <c r="BQ108" s="61">
        <f t="shared" si="131"/>
        <v>0</v>
      </c>
      <c r="BR108" s="61">
        <f t="shared" si="131"/>
        <v>0</v>
      </c>
      <c r="BS108" s="61">
        <f t="shared" si="131"/>
        <v>0</v>
      </c>
      <c r="BT108" s="61">
        <f t="shared" si="131"/>
        <v>23455138</v>
      </c>
      <c r="BU108" s="62">
        <f t="shared" si="115"/>
        <v>0.7407693081810961</v>
      </c>
      <c r="BV108" s="61">
        <f>SUM(BV93:BV107)</f>
        <v>1865257118</v>
      </c>
      <c r="BW108" s="61">
        <f>SUM(BW93:BW107)</f>
        <v>0</v>
      </c>
      <c r="BX108" s="61">
        <f>SUM(BX93:BX107)</f>
        <v>192408143</v>
      </c>
      <c r="BY108" s="61">
        <f>SUM(BY93:BY107)</f>
        <v>268168096</v>
      </c>
      <c r="BZ108" s="61"/>
      <c r="CA108" s="61">
        <f>SUM(CA93:CA107)</f>
        <v>701280247</v>
      </c>
      <c r="CB108" s="61">
        <f>SUM(CB93:CB107)</f>
        <v>0</v>
      </c>
      <c r="CC108" s="61"/>
      <c r="CD108" s="61">
        <f t="shared" ref="CD108:CL108" si="132">SUM(CD93:CD107)</f>
        <v>0</v>
      </c>
      <c r="CE108" s="61">
        <f t="shared" si="132"/>
        <v>0</v>
      </c>
      <c r="CF108" s="61">
        <f t="shared" si="132"/>
        <v>0</v>
      </c>
      <c r="CG108" s="61">
        <f t="shared" si="132"/>
        <v>0</v>
      </c>
      <c r="CH108" s="61">
        <f t="shared" si="132"/>
        <v>0</v>
      </c>
      <c r="CI108" s="61">
        <f t="shared" si="132"/>
        <v>0</v>
      </c>
      <c r="CJ108" s="61">
        <f t="shared" si="132"/>
        <v>0</v>
      </c>
      <c r="CK108" s="61">
        <f t="shared" si="132"/>
        <v>30058973</v>
      </c>
      <c r="CL108" s="61">
        <f t="shared" si="132"/>
        <v>661802797</v>
      </c>
      <c r="CM108" s="61"/>
      <c r="CN108" s="61">
        <f>SUM(CN93:CN107)</f>
        <v>0</v>
      </c>
      <c r="CO108" s="61">
        <f>SUM(CO93:CO107)</f>
        <v>0</v>
      </c>
      <c r="CP108" s="61">
        <f>SUM(CP93:CP107)</f>
        <v>11538862</v>
      </c>
      <c r="CQ108" s="62">
        <f t="shared" si="117"/>
        <v>0.2592306918189039</v>
      </c>
      <c r="CR108" s="61">
        <f t="shared" ref="CR108:DL108" si="133">SUM(CR93:CR107)</f>
        <v>652742882</v>
      </c>
      <c r="CS108" s="61">
        <f t="shared" si="133"/>
        <v>0</v>
      </c>
      <c r="CT108" s="61">
        <f t="shared" si="133"/>
        <v>7591857</v>
      </c>
      <c r="CU108" s="61">
        <f t="shared" si="133"/>
        <v>0</v>
      </c>
      <c r="CV108" s="61">
        <f t="shared" si="133"/>
        <v>0</v>
      </c>
      <c r="CW108" s="61">
        <f t="shared" si="133"/>
        <v>0</v>
      </c>
      <c r="CX108" s="61">
        <f t="shared" si="133"/>
        <v>0</v>
      </c>
      <c r="CY108" s="61">
        <f t="shared" si="133"/>
        <v>0</v>
      </c>
      <c r="CZ108" s="61">
        <f t="shared" si="133"/>
        <v>0</v>
      </c>
      <c r="DA108" s="61">
        <f t="shared" si="133"/>
        <v>0</v>
      </c>
      <c r="DB108" s="61">
        <f t="shared" si="133"/>
        <v>0</v>
      </c>
      <c r="DC108" s="61">
        <f t="shared" si="133"/>
        <v>0</v>
      </c>
      <c r="DD108" s="61">
        <f t="shared" si="133"/>
        <v>0</v>
      </c>
      <c r="DE108" s="61">
        <f t="shared" si="133"/>
        <v>0</v>
      </c>
      <c r="DF108" s="61">
        <f t="shared" si="133"/>
        <v>0</v>
      </c>
      <c r="DG108" s="61">
        <f t="shared" si="133"/>
        <v>19941027</v>
      </c>
      <c r="DH108" s="61">
        <f t="shared" si="133"/>
        <v>600748860</v>
      </c>
      <c r="DI108" s="61">
        <f t="shared" si="133"/>
        <v>0</v>
      </c>
      <c r="DJ108" s="61">
        <f t="shared" si="133"/>
        <v>0</v>
      </c>
      <c r="DK108" s="61">
        <f t="shared" si="133"/>
        <v>0</v>
      </c>
      <c r="DL108" s="80">
        <f t="shared" si="133"/>
        <v>24461138</v>
      </c>
      <c r="DN108" s="203" t="s">
        <v>381</v>
      </c>
      <c r="DO108" s="204"/>
      <c r="DP108" s="200">
        <v>2518000000</v>
      </c>
      <c r="DQ108" s="201">
        <v>1865257118</v>
      </c>
      <c r="DR108" s="202">
        <v>0.74080000000000001</v>
      </c>
    </row>
    <row r="109" spans="1:122" ht="51" hidden="1" customHeight="1" thickTop="1" x14ac:dyDescent="0.25">
      <c r="A109" s="223" t="s">
        <v>32</v>
      </c>
      <c r="B109" s="224" t="s">
        <v>68</v>
      </c>
      <c r="C109" s="70" t="s">
        <v>67</v>
      </c>
      <c r="D109" s="69" t="s">
        <v>66</v>
      </c>
      <c r="E109" s="68">
        <v>111</v>
      </c>
      <c r="F109" s="67" t="s">
        <v>65</v>
      </c>
      <c r="G109" s="66">
        <f t="shared" ref="G109:G127" si="134">SUM(H109:AA109)</f>
        <v>2856721350</v>
      </c>
      <c r="H109" s="66"/>
      <c r="I109" s="66"/>
      <c r="J109" s="66">
        <f>2264025000</f>
        <v>2264025000</v>
      </c>
      <c r="K109" s="66">
        <f>72450095</f>
        <v>72450095</v>
      </c>
      <c r="L109" s="66"/>
      <c r="M109" s="66"/>
      <c r="N109" s="66">
        <f>54387</f>
        <v>54387</v>
      </c>
      <c r="O109" s="66">
        <f>30665828</f>
        <v>30665828</v>
      </c>
      <c r="P109" s="66">
        <f>1940856</f>
        <v>1940856</v>
      </c>
      <c r="Q109" s="66"/>
      <c r="R109" s="74">
        <f>60000000+100000000</f>
        <v>160000000</v>
      </c>
      <c r="S109" s="66"/>
      <c r="T109" s="66"/>
      <c r="U109" s="66"/>
      <c r="V109" s="66"/>
      <c r="W109" s="66"/>
      <c r="X109" s="66"/>
      <c r="Y109" s="66"/>
      <c r="Z109" s="66"/>
      <c r="AA109" s="66">
        <f>28000000+784585184-485000000</f>
        <v>327585184</v>
      </c>
      <c r="AB109" s="78"/>
      <c r="AC109" s="22">
        <f t="shared" si="106"/>
        <v>0.44278020920731381</v>
      </c>
      <c r="AD109" s="66">
        <f t="shared" ref="AD109:AD127" si="135">SUM(AE109:AX109)</f>
        <v>1264899677</v>
      </c>
      <c r="AE109" s="66"/>
      <c r="AF109" s="66"/>
      <c r="AG109" s="66">
        <f>+'[1]MAYO 2016'!$M$18</f>
        <v>1264899677</v>
      </c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22">
        <f t="shared" si="108"/>
        <v>0.55721979079268613</v>
      </c>
      <c r="AZ109" s="66">
        <f t="shared" ref="AZ109:AZ127" si="136">SUM(BA109:BT109)</f>
        <v>1591821673</v>
      </c>
      <c r="BA109" s="66">
        <f t="shared" ref="BA109:BA120" si="137">+H109</f>
        <v>0</v>
      </c>
      <c r="BB109" s="66">
        <f t="shared" ref="BB109:BP120" si="138">I109-AF109</f>
        <v>0</v>
      </c>
      <c r="BC109" s="66">
        <f t="shared" si="138"/>
        <v>999125323</v>
      </c>
      <c r="BD109" s="66">
        <f t="shared" si="138"/>
        <v>72450095</v>
      </c>
      <c r="BE109" s="66">
        <f t="shared" ref="BE109:BP119" si="139">+L109-AI109</f>
        <v>0</v>
      </c>
      <c r="BF109" s="66">
        <f t="shared" si="139"/>
        <v>0</v>
      </c>
      <c r="BG109" s="66">
        <f t="shared" si="139"/>
        <v>54387</v>
      </c>
      <c r="BH109" s="66">
        <f t="shared" si="139"/>
        <v>30665828</v>
      </c>
      <c r="BI109" s="66">
        <f t="shared" si="139"/>
        <v>1940856</v>
      </c>
      <c r="BJ109" s="66">
        <f t="shared" si="139"/>
        <v>0</v>
      </c>
      <c r="BK109" s="66">
        <f t="shared" si="139"/>
        <v>160000000</v>
      </c>
      <c r="BL109" s="66">
        <f t="shared" si="139"/>
        <v>0</v>
      </c>
      <c r="BM109" s="66">
        <f t="shared" si="139"/>
        <v>0</v>
      </c>
      <c r="BN109" s="66">
        <f t="shared" si="139"/>
        <v>0</v>
      </c>
      <c r="BO109" s="66">
        <f t="shared" si="139"/>
        <v>0</v>
      </c>
      <c r="BP109" s="66">
        <f t="shared" si="139"/>
        <v>0</v>
      </c>
      <c r="BQ109" s="66"/>
      <c r="BR109" s="66"/>
      <c r="BS109" s="66">
        <f t="shared" ref="BS109:BS120" si="140">Z109-AW109</f>
        <v>0</v>
      </c>
      <c r="BT109" s="66">
        <f t="shared" ref="BT109:BT119" si="141">+AA109-AX109</f>
        <v>327585184</v>
      </c>
      <c r="BU109" s="22">
        <f t="shared" si="115"/>
        <v>6.6989871098208448E-2</v>
      </c>
      <c r="BV109" s="66">
        <f t="shared" ref="BV109:BV127" si="142">SUM(BW109:CP109)</f>
        <v>191371395</v>
      </c>
      <c r="BW109" s="66"/>
      <c r="BX109" s="66"/>
      <c r="BY109" s="66">
        <f>+'[2]MARZO 2016 ULTIMO'!$H$16</f>
        <v>191371395</v>
      </c>
      <c r="BZ109" s="66"/>
      <c r="CA109" s="66"/>
      <c r="CB109" s="66"/>
      <c r="CC109" s="66"/>
      <c r="CD109" s="66"/>
      <c r="CE109" s="66"/>
      <c r="CF109" s="66"/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22">
        <f t="shared" si="117"/>
        <v>0.93301012890179158</v>
      </c>
      <c r="CR109" s="66">
        <f t="shared" ref="CR109:CR127" si="143">SUM(CS109:DL109)</f>
        <v>2665349955</v>
      </c>
      <c r="CS109" s="66">
        <f t="shared" ref="CS109:CY120" si="144">H109-BW109</f>
        <v>0</v>
      </c>
      <c r="CT109" s="66">
        <f t="shared" si="144"/>
        <v>0</v>
      </c>
      <c r="CU109" s="66">
        <f t="shared" si="144"/>
        <v>2072653605</v>
      </c>
      <c r="CV109" s="66">
        <f t="shared" si="144"/>
        <v>72450095</v>
      </c>
      <c r="CW109" s="66">
        <f t="shared" si="144"/>
        <v>0</v>
      </c>
      <c r="CX109" s="66">
        <f t="shared" si="144"/>
        <v>0</v>
      </c>
      <c r="CY109" s="66">
        <f t="shared" si="144"/>
        <v>54387</v>
      </c>
      <c r="CZ109" s="66">
        <f t="shared" ref="CZ109:DB119" si="145">+O109-CD109</f>
        <v>30665828</v>
      </c>
      <c r="DA109" s="66">
        <f t="shared" si="145"/>
        <v>1940856</v>
      </c>
      <c r="DB109" s="66">
        <f t="shared" si="145"/>
        <v>0</v>
      </c>
      <c r="DC109" s="66">
        <f t="shared" ref="DC109:DE120" si="146">R109-CG109</f>
        <v>160000000</v>
      </c>
      <c r="DD109" s="66">
        <f t="shared" si="146"/>
        <v>0</v>
      </c>
      <c r="DE109" s="66">
        <f t="shared" si="146"/>
        <v>0</v>
      </c>
      <c r="DF109" s="66">
        <f t="shared" ref="DF109:DH119" si="147">+U109-CJ109</f>
        <v>0</v>
      </c>
      <c r="DG109" s="66">
        <f t="shared" si="147"/>
        <v>0</v>
      </c>
      <c r="DH109" s="66">
        <f t="shared" si="147"/>
        <v>0</v>
      </c>
      <c r="DI109" s="66"/>
      <c r="DJ109" s="66">
        <f t="shared" ref="DJ109:DL119" si="148">+Y109-CN109</f>
        <v>0</v>
      </c>
      <c r="DK109" s="66">
        <f t="shared" si="148"/>
        <v>0</v>
      </c>
      <c r="DL109" s="66">
        <f t="shared" si="148"/>
        <v>327585184</v>
      </c>
      <c r="DN109" s="198"/>
      <c r="DO109" s="198"/>
      <c r="DP109" s="198"/>
      <c r="DQ109" s="198"/>
      <c r="DR109" s="198"/>
    </row>
    <row r="110" spans="1:122" s="72" customFormat="1" ht="36" hidden="1" customHeight="1" x14ac:dyDescent="0.25">
      <c r="A110" s="221"/>
      <c r="B110" s="216"/>
      <c r="C110" s="76" t="s">
        <v>64</v>
      </c>
      <c r="D110" s="69" t="s">
        <v>63</v>
      </c>
      <c r="E110" s="75">
        <v>111</v>
      </c>
      <c r="F110" s="67" t="s">
        <v>57</v>
      </c>
      <c r="G110" s="66">
        <f t="shared" si="134"/>
        <v>1087479836</v>
      </c>
      <c r="H110" s="74"/>
      <c r="I110" s="74"/>
      <c r="J110" s="74">
        <v>982978733</v>
      </c>
      <c r="K110" s="74">
        <v>39062301</v>
      </c>
      <c r="L110" s="74"/>
      <c r="M110" s="74"/>
      <c r="N110" s="74"/>
      <c r="O110" s="74"/>
      <c r="P110" s="74"/>
      <c r="Q110" s="74">
        <f>3438802</f>
        <v>3438802</v>
      </c>
      <c r="R110" s="74">
        <f>50000000</f>
        <v>50000000</v>
      </c>
      <c r="S110" s="74"/>
      <c r="T110" s="74"/>
      <c r="U110" s="74"/>
      <c r="V110" s="74"/>
      <c r="W110" s="74"/>
      <c r="X110" s="74"/>
      <c r="Y110" s="74"/>
      <c r="Z110" s="74"/>
      <c r="AA110" s="74">
        <f>12000000</f>
        <v>12000000</v>
      </c>
      <c r="AB110" s="79"/>
      <c r="AC110" s="73">
        <f t="shared" si="106"/>
        <v>0.5582611878423831</v>
      </c>
      <c r="AD110" s="66">
        <f t="shared" si="135"/>
        <v>607097785</v>
      </c>
      <c r="AE110" s="74"/>
      <c r="AF110" s="74"/>
      <c r="AG110" s="74">
        <f>+'[1]MAYO 2016'!$M$31</f>
        <v>554903210</v>
      </c>
      <c r="AH110" s="74"/>
      <c r="AI110" s="74"/>
      <c r="AJ110" s="74"/>
      <c r="AK110" s="74"/>
      <c r="AL110" s="74"/>
      <c r="AM110" s="74"/>
      <c r="AN110" s="74"/>
      <c r="AO110" s="66">
        <f>+'[1]MAYO 2016'!$U$31</f>
        <v>49856575</v>
      </c>
      <c r="AP110" s="74"/>
      <c r="AQ110" s="74"/>
      <c r="AR110" s="74"/>
      <c r="AS110" s="74"/>
      <c r="AT110" s="74"/>
      <c r="AU110" s="74"/>
      <c r="AV110" s="74"/>
      <c r="AW110" s="74"/>
      <c r="AX110" s="74">
        <f>+'[1]MAYO 2016'!$AG$31</f>
        <v>2338000</v>
      </c>
      <c r="AY110" s="73">
        <f t="shared" si="108"/>
        <v>0.4417388121576169</v>
      </c>
      <c r="AZ110" s="66">
        <f t="shared" si="136"/>
        <v>480382051</v>
      </c>
      <c r="BA110" s="66">
        <f t="shared" si="137"/>
        <v>0</v>
      </c>
      <c r="BB110" s="74">
        <f t="shared" si="138"/>
        <v>0</v>
      </c>
      <c r="BC110" s="74">
        <f t="shared" si="138"/>
        <v>428075523</v>
      </c>
      <c r="BD110" s="74">
        <f t="shared" si="138"/>
        <v>39062301</v>
      </c>
      <c r="BE110" s="74">
        <f t="shared" si="139"/>
        <v>0</v>
      </c>
      <c r="BF110" s="74">
        <f t="shared" si="139"/>
        <v>0</v>
      </c>
      <c r="BG110" s="66">
        <f t="shared" si="139"/>
        <v>0</v>
      </c>
      <c r="BH110" s="74">
        <f t="shared" si="139"/>
        <v>0</v>
      </c>
      <c r="BI110" s="74">
        <f t="shared" si="139"/>
        <v>0</v>
      </c>
      <c r="BJ110" s="74">
        <f t="shared" si="139"/>
        <v>3438802</v>
      </c>
      <c r="BK110" s="74">
        <f t="shared" si="139"/>
        <v>143425</v>
      </c>
      <c r="BL110" s="74">
        <f t="shared" si="139"/>
        <v>0</v>
      </c>
      <c r="BM110" s="74">
        <f t="shared" si="139"/>
        <v>0</v>
      </c>
      <c r="BN110" s="74">
        <f t="shared" si="139"/>
        <v>0</v>
      </c>
      <c r="BO110" s="74">
        <f t="shared" si="139"/>
        <v>0</v>
      </c>
      <c r="BP110" s="74">
        <f t="shared" si="139"/>
        <v>0</v>
      </c>
      <c r="BQ110" s="74"/>
      <c r="BR110" s="74"/>
      <c r="BS110" s="66">
        <f t="shared" si="140"/>
        <v>0</v>
      </c>
      <c r="BT110" s="74">
        <f t="shared" si="141"/>
        <v>9662000</v>
      </c>
      <c r="BU110" s="73">
        <f t="shared" si="115"/>
        <v>0.4818908026171439</v>
      </c>
      <c r="BV110" s="66">
        <f t="shared" si="142"/>
        <v>524046531</v>
      </c>
      <c r="BW110" s="74"/>
      <c r="BX110" s="74"/>
      <c r="BY110" s="74">
        <f>+'[1]MAYO 2016'!$H$33+'[1]MAYO 2016'!$H$36+'[1]MAYO 2016'!$H$38+'[1]MAYO 2016'!$H$41+'[1]MAYO 2016'!$H$43+'[1]MAYO 2016'!$H$47+'[1]MAYO 2016'!$H$50+'[1]MAYO 2016'!$H$54</f>
        <v>471851956</v>
      </c>
      <c r="BZ110" s="74"/>
      <c r="CA110" s="74"/>
      <c r="CB110" s="74"/>
      <c r="CC110" s="74"/>
      <c r="CD110" s="74"/>
      <c r="CE110" s="74"/>
      <c r="CF110" s="74"/>
      <c r="CG110" s="74">
        <f>+'[3]ABRIL 2016'!$H$34</f>
        <v>49856575</v>
      </c>
      <c r="CH110" s="74"/>
      <c r="CI110" s="74"/>
      <c r="CJ110" s="74"/>
      <c r="CK110" s="74"/>
      <c r="CL110" s="74"/>
      <c r="CM110" s="74"/>
      <c r="CN110" s="74"/>
      <c r="CO110" s="74"/>
      <c r="CP110" s="74">
        <f>+'[1]MAYO 2016'!$H$52</f>
        <v>2338000</v>
      </c>
      <c r="CQ110" s="73">
        <f t="shared" si="117"/>
        <v>0.5181091973828561</v>
      </c>
      <c r="CR110" s="66">
        <f t="shared" si="143"/>
        <v>563433305</v>
      </c>
      <c r="CS110" s="66">
        <f t="shared" si="144"/>
        <v>0</v>
      </c>
      <c r="CT110" s="66">
        <f t="shared" si="144"/>
        <v>0</v>
      </c>
      <c r="CU110" s="74">
        <f t="shared" si="144"/>
        <v>511126777</v>
      </c>
      <c r="CV110" s="74">
        <f t="shared" si="144"/>
        <v>39062301</v>
      </c>
      <c r="CW110" s="74">
        <f t="shared" si="144"/>
        <v>0</v>
      </c>
      <c r="CX110" s="74">
        <f t="shared" si="144"/>
        <v>0</v>
      </c>
      <c r="CY110" s="66">
        <f t="shared" si="144"/>
        <v>0</v>
      </c>
      <c r="CZ110" s="74">
        <f t="shared" si="145"/>
        <v>0</v>
      </c>
      <c r="DA110" s="74">
        <f t="shared" si="145"/>
        <v>0</v>
      </c>
      <c r="DB110" s="66">
        <f t="shared" si="145"/>
        <v>3438802</v>
      </c>
      <c r="DC110" s="74">
        <f t="shared" si="146"/>
        <v>143425</v>
      </c>
      <c r="DD110" s="74">
        <f t="shared" si="146"/>
        <v>0</v>
      </c>
      <c r="DE110" s="74">
        <f t="shared" si="146"/>
        <v>0</v>
      </c>
      <c r="DF110" s="74">
        <f t="shared" si="147"/>
        <v>0</v>
      </c>
      <c r="DG110" s="74">
        <f t="shared" si="147"/>
        <v>0</v>
      </c>
      <c r="DH110" s="74">
        <f t="shared" si="147"/>
        <v>0</v>
      </c>
      <c r="DI110" s="74"/>
      <c r="DJ110" s="74">
        <f t="shared" si="148"/>
        <v>0</v>
      </c>
      <c r="DK110" s="66">
        <f t="shared" si="148"/>
        <v>0</v>
      </c>
      <c r="DL110" s="74">
        <f t="shared" si="148"/>
        <v>9662000</v>
      </c>
      <c r="DN110" s="203"/>
      <c r="DO110" s="203"/>
      <c r="DP110" s="203"/>
      <c r="DQ110" s="203"/>
      <c r="DR110" s="203"/>
    </row>
    <row r="111" spans="1:122" ht="37.5" hidden="1" customHeight="1" x14ac:dyDescent="0.25">
      <c r="A111" s="221"/>
      <c r="B111" s="217"/>
      <c r="C111" s="70" t="s">
        <v>62</v>
      </c>
      <c r="D111" s="69" t="s">
        <v>61</v>
      </c>
      <c r="E111" s="68">
        <v>111</v>
      </c>
      <c r="F111" s="67" t="s">
        <v>33</v>
      </c>
      <c r="G111" s="66">
        <f t="shared" si="134"/>
        <v>100000000</v>
      </c>
      <c r="H111" s="66"/>
      <c r="I111" s="66"/>
      <c r="J111" s="66"/>
      <c r="K111" s="66">
        <v>59490931</v>
      </c>
      <c r="L111" s="66"/>
      <c r="M111" s="66"/>
      <c r="N111" s="66"/>
      <c r="O111" s="66"/>
      <c r="P111" s="66"/>
      <c r="Q111" s="66"/>
      <c r="R111" s="74">
        <f>140509069-100000000</f>
        <v>40509069</v>
      </c>
      <c r="S111" s="66"/>
      <c r="T111" s="66"/>
      <c r="U111" s="66"/>
      <c r="V111" s="66"/>
      <c r="W111" s="66"/>
      <c r="X111" s="66"/>
      <c r="Y111" s="66"/>
      <c r="Z111" s="66"/>
      <c r="AA111" s="66"/>
      <c r="AB111" s="78"/>
      <c r="AC111" s="22">
        <f t="shared" si="106"/>
        <v>0.49256</v>
      </c>
      <c r="AD111" s="66">
        <f t="shared" si="135"/>
        <v>49256000</v>
      </c>
      <c r="AE111" s="66"/>
      <c r="AF111" s="66"/>
      <c r="AG111" s="66"/>
      <c r="AH111" s="66">
        <f>+'[1]MAYO 2016'!$N$58</f>
        <v>19256000</v>
      </c>
      <c r="AI111" s="66"/>
      <c r="AJ111" s="66"/>
      <c r="AK111" s="66"/>
      <c r="AL111" s="66"/>
      <c r="AM111" s="66"/>
      <c r="AN111" s="66"/>
      <c r="AO111" s="66">
        <f>+'[3]ABRIL 2016'!$U$50</f>
        <v>30000000</v>
      </c>
      <c r="AP111" s="66"/>
      <c r="AQ111" s="66"/>
      <c r="AR111" s="66"/>
      <c r="AS111" s="66"/>
      <c r="AT111" s="66"/>
      <c r="AU111" s="66"/>
      <c r="AV111" s="66"/>
      <c r="AW111" s="66"/>
      <c r="AX111" s="66"/>
      <c r="AY111" s="22">
        <f t="shared" si="108"/>
        <v>0.50744</v>
      </c>
      <c r="AZ111" s="66">
        <f t="shared" si="136"/>
        <v>50744000</v>
      </c>
      <c r="BA111" s="66">
        <f t="shared" si="137"/>
        <v>0</v>
      </c>
      <c r="BB111" s="66">
        <f t="shared" si="138"/>
        <v>0</v>
      </c>
      <c r="BC111" s="66">
        <f t="shared" si="138"/>
        <v>0</v>
      </c>
      <c r="BD111" s="66">
        <f t="shared" si="138"/>
        <v>40234931</v>
      </c>
      <c r="BE111" s="66">
        <f t="shared" si="139"/>
        <v>0</v>
      </c>
      <c r="BF111" s="66">
        <f t="shared" si="139"/>
        <v>0</v>
      </c>
      <c r="BG111" s="66">
        <f t="shared" si="139"/>
        <v>0</v>
      </c>
      <c r="BH111" s="66">
        <f t="shared" si="139"/>
        <v>0</v>
      </c>
      <c r="BI111" s="66">
        <f t="shared" si="139"/>
        <v>0</v>
      </c>
      <c r="BJ111" s="66">
        <f t="shared" si="139"/>
        <v>0</v>
      </c>
      <c r="BK111" s="66">
        <f t="shared" si="139"/>
        <v>10509069</v>
      </c>
      <c r="BL111" s="66">
        <f t="shared" si="139"/>
        <v>0</v>
      </c>
      <c r="BM111" s="66">
        <f t="shared" si="139"/>
        <v>0</v>
      </c>
      <c r="BN111" s="66">
        <f t="shared" si="139"/>
        <v>0</v>
      </c>
      <c r="BO111" s="66">
        <f t="shared" si="139"/>
        <v>0</v>
      </c>
      <c r="BP111" s="66">
        <f t="shared" si="139"/>
        <v>0</v>
      </c>
      <c r="BQ111" s="66"/>
      <c r="BR111" s="66"/>
      <c r="BS111" s="66">
        <f t="shared" si="140"/>
        <v>0</v>
      </c>
      <c r="BT111" s="66">
        <f t="shared" si="141"/>
        <v>0</v>
      </c>
      <c r="BU111" s="22">
        <f t="shared" si="115"/>
        <v>0.32900000000000001</v>
      </c>
      <c r="BV111" s="66">
        <f t="shared" si="142"/>
        <v>32900000</v>
      </c>
      <c r="BW111" s="66"/>
      <c r="BX111" s="66"/>
      <c r="BY111" s="66"/>
      <c r="BZ111" s="66">
        <f>+'[3]ABRIL 2016'!$N$50</f>
        <v>2900000</v>
      </c>
      <c r="CA111" s="66"/>
      <c r="CB111" s="66"/>
      <c r="CC111" s="66"/>
      <c r="CD111" s="66"/>
      <c r="CE111" s="66"/>
      <c r="CF111" s="66"/>
      <c r="CG111" s="66">
        <f>+'[1]MAYO 2016'!$H$62</f>
        <v>30000000</v>
      </c>
      <c r="CH111" s="66"/>
      <c r="CI111" s="66"/>
      <c r="CJ111" s="66"/>
      <c r="CK111" s="66"/>
      <c r="CL111" s="66"/>
      <c r="CM111" s="66"/>
      <c r="CN111" s="66"/>
      <c r="CO111" s="66"/>
      <c r="CP111" s="66"/>
      <c r="CQ111" s="22">
        <f t="shared" si="117"/>
        <v>0.67100000000000004</v>
      </c>
      <c r="CR111" s="66">
        <f t="shared" si="143"/>
        <v>67100000</v>
      </c>
      <c r="CS111" s="66">
        <f t="shared" si="144"/>
        <v>0</v>
      </c>
      <c r="CT111" s="66">
        <f t="shared" si="144"/>
        <v>0</v>
      </c>
      <c r="CU111" s="66">
        <f t="shared" si="144"/>
        <v>0</v>
      </c>
      <c r="CV111" s="66">
        <f t="shared" si="144"/>
        <v>56590931</v>
      </c>
      <c r="CW111" s="66">
        <f t="shared" si="144"/>
        <v>0</v>
      </c>
      <c r="CX111" s="66">
        <f t="shared" si="144"/>
        <v>0</v>
      </c>
      <c r="CY111" s="66">
        <f t="shared" si="144"/>
        <v>0</v>
      </c>
      <c r="CZ111" s="66">
        <f t="shared" si="145"/>
        <v>0</v>
      </c>
      <c r="DA111" s="66">
        <f t="shared" si="145"/>
        <v>0</v>
      </c>
      <c r="DB111" s="66">
        <f t="shared" si="145"/>
        <v>0</v>
      </c>
      <c r="DC111" s="66">
        <f t="shared" si="146"/>
        <v>10509069</v>
      </c>
      <c r="DD111" s="66">
        <f t="shared" si="146"/>
        <v>0</v>
      </c>
      <c r="DE111" s="66">
        <f t="shared" si="146"/>
        <v>0</v>
      </c>
      <c r="DF111" s="66">
        <f t="shared" si="147"/>
        <v>0</v>
      </c>
      <c r="DG111" s="66">
        <f t="shared" si="147"/>
        <v>0</v>
      </c>
      <c r="DH111" s="66">
        <f t="shared" si="147"/>
        <v>0</v>
      </c>
      <c r="DI111" s="66"/>
      <c r="DJ111" s="66">
        <f t="shared" si="148"/>
        <v>0</v>
      </c>
      <c r="DK111" s="66">
        <f t="shared" si="148"/>
        <v>0</v>
      </c>
      <c r="DL111" s="66">
        <f t="shared" si="148"/>
        <v>0</v>
      </c>
      <c r="DM111" s="4"/>
      <c r="DN111" s="198"/>
      <c r="DO111" s="198"/>
      <c r="DP111" s="198"/>
      <c r="DQ111" s="198"/>
      <c r="DR111" s="198"/>
    </row>
    <row r="112" spans="1:122" ht="48.75" hidden="1" customHeight="1" x14ac:dyDescent="0.25">
      <c r="A112" s="221"/>
      <c r="B112" s="215" t="s">
        <v>60</v>
      </c>
      <c r="C112" s="70" t="s">
        <v>59</v>
      </c>
      <c r="D112" s="69" t="s">
        <v>58</v>
      </c>
      <c r="E112" s="68">
        <v>211</v>
      </c>
      <c r="F112" s="67" t="s">
        <v>57</v>
      </c>
      <c r="G112" s="66">
        <f t="shared" si="134"/>
        <v>2379879497</v>
      </c>
      <c r="H112" s="66"/>
      <c r="I112" s="66"/>
      <c r="J112" s="66">
        <v>2300000000</v>
      </c>
      <c r="K112" s="66"/>
      <c r="L112" s="66"/>
      <c r="M112" s="66"/>
      <c r="N112" s="66"/>
      <c r="O112" s="66"/>
      <c r="P112" s="66"/>
      <c r="Q112" s="66"/>
      <c r="R112" s="66">
        <f>70000000</f>
        <v>70000000</v>
      </c>
      <c r="S112" s="66"/>
      <c r="T112" s="66"/>
      <c r="U112" s="66"/>
      <c r="V112" s="66"/>
      <c r="W112" s="66"/>
      <c r="X112" s="66"/>
      <c r="Y112" s="66"/>
      <c r="Z112" s="66"/>
      <c r="AA112" s="66">
        <f>9879497</f>
        <v>9879497</v>
      </c>
      <c r="AC112" s="22">
        <f t="shared" si="106"/>
        <v>0.40521067441256248</v>
      </c>
      <c r="AD112" s="66">
        <f t="shared" si="135"/>
        <v>964352576</v>
      </c>
      <c r="AE112" s="66"/>
      <c r="AF112" s="66"/>
      <c r="AG112" s="66">
        <f>+'[1]MAYO 2016'!$M$75</f>
        <v>884486456</v>
      </c>
      <c r="AH112" s="66"/>
      <c r="AI112" s="66"/>
      <c r="AJ112" s="66"/>
      <c r="AK112" s="66"/>
      <c r="AL112" s="66"/>
      <c r="AM112" s="66"/>
      <c r="AN112" s="66"/>
      <c r="AO112" s="66">
        <f>+'[1]MAYO 2016'!$U$75</f>
        <v>70000000</v>
      </c>
      <c r="AP112" s="66"/>
      <c r="AQ112" s="66"/>
      <c r="AR112" s="66"/>
      <c r="AS112" s="66"/>
      <c r="AT112" s="66"/>
      <c r="AU112" s="66"/>
      <c r="AV112" s="66"/>
      <c r="AW112" s="66"/>
      <c r="AX112" s="66">
        <f>+'[1]MAYO 2016'!$AG$75</f>
        <v>9866120</v>
      </c>
      <c r="AY112" s="22">
        <f t="shared" si="108"/>
        <v>0.59478932558743747</v>
      </c>
      <c r="AZ112" s="66">
        <f t="shared" si="136"/>
        <v>1415526921</v>
      </c>
      <c r="BA112" s="66">
        <f t="shared" si="137"/>
        <v>0</v>
      </c>
      <c r="BB112" s="66">
        <f t="shared" si="138"/>
        <v>0</v>
      </c>
      <c r="BC112" s="66">
        <f t="shared" si="138"/>
        <v>1415513544</v>
      </c>
      <c r="BD112" s="66">
        <f t="shared" si="138"/>
        <v>0</v>
      </c>
      <c r="BE112" s="66">
        <f t="shared" si="139"/>
        <v>0</v>
      </c>
      <c r="BF112" s="66">
        <f t="shared" si="139"/>
        <v>0</v>
      </c>
      <c r="BG112" s="66">
        <f t="shared" si="139"/>
        <v>0</v>
      </c>
      <c r="BH112" s="66">
        <f t="shared" si="139"/>
        <v>0</v>
      </c>
      <c r="BI112" s="66">
        <f t="shared" si="139"/>
        <v>0</v>
      </c>
      <c r="BJ112" s="66">
        <f t="shared" si="139"/>
        <v>0</v>
      </c>
      <c r="BK112" s="66">
        <f t="shared" si="139"/>
        <v>0</v>
      </c>
      <c r="BL112" s="66">
        <f t="shared" si="139"/>
        <v>0</v>
      </c>
      <c r="BM112" s="66">
        <f t="shared" si="139"/>
        <v>0</v>
      </c>
      <c r="BN112" s="66">
        <f t="shared" si="139"/>
        <v>0</v>
      </c>
      <c r="BO112" s="66">
        <f t="shared" si="139"/>
        <v>0</v>
      </c>
      <c r="BP112" s="66">
        <f t="shared" si="139"/>
        <v>0</v>
      </c>
      <c r="BQ112" s="66"/>
      <c r="BR112" s="66"/>
      <c r="BS112" s="66">
        <f t="shared" si="140"/>
        <v>0</v>
      </c>
      <c r="BT112" s="66">
        <f t="shared" si="141"/>
        <v>13377</v>
      </c>
      <c r="BU112" s="22">
        <f t="shared" si="115"/>
        <v>0.22486423689711715</v>
      </c>
      <c r="BV112" s="66">
        <f t="shared" si="142"/>
        <v>535149787</v>
      </c>
      <c r="BW112" s="66"/>
      <c r="BX112" s="66"/>
      <c r="BY112" s="66">
        <f>+'[1]MAYO 2016'!$H$77+'[1]MAYO 2016'!$H$79+'[1]MAYO 2016'!$H$83+'[1]MAYO 2016'!$H$85+'[1]MAYO 2016'!$H$87+'[1]MAYO 2016'!$H$95</f>
        <v>525283667</v>
      </c>
      <c r="BZ112" s="66"/>
      <c r="CA112" s="66"/>
      <c r="CB112" s="66"/>
      <c r="CC112" s="66"/>
      <c r="CD112" s="66"/>
      <c r="CE112" s="66"/>
      <c r="CF112" s="66"/>
      <c r="CG112" s="66"/>
      <c r="CH112" s="66"/>
      <c r="CI112" s="66"/>
      <c r="CJ112" s="66"/>
      <c r="CK112" s="66"/>
      <c r="CL112" s="66"/>
      <c r="CM112" s="66"/>
      <c r="CN112" s="66"/>
      <c r="CO112" s="66"/>
      <c r="CP112" s="66">
        <f>+'[1]MAYO 2016'!$H$91</f>
        <v>9866120</v>
      </c>
      <c r="CQ112" s="22">
        <f t="shared" si="117"/>
        <v>0.77513576310288279</v>
      </c>
      <c r="CR112" s="66">
        <f t="shared" si="143"/>
        <v>1844729710</v>
      </c>
      <c r="CS112" s="66">
        <f t="shared" si="144"/>
        <v>0</v>
      </c>
      <c r="CT112" s="66">
        <f t="shared" si="144"/>
        <v>0</v>
      </c>
      <c r="CU112" s="66">
        <f t="shared" si="144"/>
        <v>1774716333</v>
      </c>
      <c r="CV112" s="66">
        <f t="shared" si="144"/>
        <v>0</v>
      </c>
      <c r="CW112" s="66">
        <f t="shared" si="144"/>
        <v>0</v>
      </c>
      <c r="CX112" s="66">
        <f t="shared" si="144"/>
        <v>0</v>
      </c>
      <c r="CY112" s="66">
        <f t="shared" si="144"/>
        <v>0</v>
      </c>
      <c r="CZ112" s="66">
        <f t="shared" si="145"/>
        <v>0</v>
      </c>
      <c r="DA112" s="66">
        <f t="shared" si="145"/>
        <v>0</v>
      </c>
      <c r="DB112" s="66">
        <f t="shared" si="145"/>
        <v>0</v>
      </c>
      <c r="DC112" s="66">
        <f t="shared" si="146"/>
        <v>70000000</v>
      </c>
      <c r="DD112" s="66">
        <f t="shared" si="146"/>
        <v>0</v>
      </c>
      <c r="DE112" s="66">
        <f t="shared" si="146"/>
        <v>0</v>
      </c>
      <c r="DF112" s="66">
        <f t="shared" si="147"/>
        <v>0</v>
      </c>
      <c r="DG112" s="66">
        <f t="shared" si="147"/>
        <v>0</v>
      </c>
      <c r="DH112" s="66">
        <f t="shared" si="147"/>
        <v>0</v>
      </c>
      <c r="DI112" s="66"/>
      <c r="DJ112" s="66">
        <f t="shared" si="148"/>
        <v>0</v>
      </c>
      <c r="DK112" s="66">
        <f t="shared" si="148"/>
        <v>0</v>
      </c>
      <c r="DL112" s="66">
        <f t="shared" si="148"/>
        <v>13377</v>
      </c>
      <c r="DN112" s="198"/>
      <c r="DO112" s="198"/>
      <c r="DP112" s="198"/>
      <c r="DQ112" s="198"/>
      <c r="DR112" s="198"/>
    </row>
    <row r="113" spans="1:122" ht="39.75" hidden="1" customHeight="1" x14ac:dyDescent="0.25">
      <c r="A113" s="221"/>
      <c r="B113" s="216"/>
      <c r="C113" s="70" t="s">
        <v>56</v>
      </c>
      <c r="D113" s="69" t="s">
        <v>55</v>
      </c>
      <c r="E113" s="68">
        <v>211</v>
      </c>
      <c r="F113" s="67" t="s">
        <v>33</v>
      </c>
      <c r="G113" s="66">
        <f t="shared" si="134"/>
        <v>310432388</v>
      </c>
      <c r="H113" s="66"/>
      <c r="I113" s="66"/>
      <c r="J113" s="66">
        <v>170000000</v>
      </c>
      <c r="K113" s="66"/>
      <c r="L113" s="66"/>
      <c r="M113" s="66"/>
      <c r="N113" s="66"/>
      <c r="O113" s="66"/>
      <c r="P113" s="66"/>
      <c r="Q113" s="66"/>
      <c r="R113" s="66">
        <v>10432388</v>
      </c>
      <c r="S113" s="66"/>
      <c r="T113" s="66">
        <v>130000000</v>
      </c>
      <c r="U113" s="66"/>
      <c r="V113" s="66"/>
      <c r="W113" s="66"/>
      <c r="X113" s="66"/>
      <c r="Y113" s="66"/>
      <c r="Z113" s="66"/>
      <c r="AA113" s="66"/>
      <c r="AC113" s="22">
        <f t="shared" si="106"/>
        <v>0.21361338108831607</v>
      </c>
      <c r="AD113" s="66">
        <f t="shared" si="135"/>
        <v>66312512</v>
      </c>
      <c r="AE113" s="66"/>
      <c r="AF113" s="66"/>
      <c r="AG113" s="66">
        <f>+'[3]ABRIL 2016'!$M$83</f>
        <v>66312512</v>
      </c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22">
        <f t="shared" si="108"/>
        <v>0.78638661891168393</v>
      </c>
      <c r="AZ113" s="66">
        <f t="shared" si="136"/>
        <v>244119876</v>
      </c>
      <c r="BA113" s="66">
        <f t="shared" si="137"/>
        <v>0</v>
      </c>
      <c r="BB113" s="66">
        <f t="shared" si="138"/>
        <v>0</v>
      </c>
      <c r="BC113" s="66">
        <f t="shared" si="138"/>
        <v>103687488</v>
      </c>
      <c r="BD113" s="66">
        <f t="shared" si="138"/>
        <v>0</v>
      </c>
      <c r="BE113" s="66">
        <f t="shared" si="139"/>
        <v>0</v>
      </c>
      <c r="BF113" s="66">
        <f t="shared" si="139"/>
        <v>0</v>
      </c>
      <c r="BG113" s="66">
        <f t="shared" si="139"/>
        <v>0</v>
      </c>
      <c r="BH113" s="66">
        <f t="shared" si="139"/>
        <v>0</v>
      </c>
      <c r="BI113" s="66">
        <f t="shared" si="139"/>
        <v>0</v>
      </c>
      <c r="BJ113" s="66">
        <f t="shared" si="139"/>
        <v>0</v>
      </c>
      <c r="BK113" s="66">
        <f t="shared" si="139"/>
        <v>10432388</v>
      </c>
      <c r="BL113" s="66">
        <f t="shared" si="139"/>
        <v>0</v>
      </c>
      <c r="BM113" s="66">
        <f t="shared" si="139"/>
        <v>130000000</v>
      </c>
      <c r="BN113" s="66">
        <f t="shared" si="139"/>
        <v>0</v>
      </c>
      <c r="BO113" s="66">
        <f t="shared" si="139"/>
        <v>0</v>
      </c>
      <c r="BP113" s="66">
        <f t="shared" si="139"/>
        <v>0</v>
      </c>
      <c r="BQ113" s="66"/>
      <c r="BR113" s="66"/>
      <c r="BS113" s="66">
        <f t="shared" si="140"/>
        <v>0</v>
      </c>
      <c r="BT113" s="66">
        <f t="shared" si="141"/>
        <v>0</v>
      </c>
      <c r="BU113" s="22">
        <f t="shared" si="115"/>
        <v>0.21346275247542792</v>
      </c>
      <c r="BV113" s="66">
        <f t="shared" si="142"/>
        <v>66265752</v>
      </c>
      <c r="BW113" s="66"/>
      <c r="BX113" s="66"/>
      <c r="BY113" s="66">
        <f>+'[1]MAYO 2016'!$H$107+'[1]MAYO 2016'!$H$116+'[1]MAYO 2016'!$H$118</f>
        <v>66265752</v>
      </c>
      <c r="BZ113" s="66"/>
      <c r="CA113" s="66"/>
      <c r="CB113" s="66"/>
      <c r="CC113" s="66"/>
      <c r="CD113" s="66"/>
      <c r="CE113" s="66"/>
      <c r="CF113" s="66"/>
      <c r="CG113" s="66"/>
      <c r="CH113" s="66"/>
      <c r="CI113" s="66"/>
      <c r="CJ113" s="66"/>
      <c r="CK113" s="66"/>
      <c r="CL113" s="66"/>
      <c r="CM113" s="66"/>
      <c r="CN113" s="66"/>
      <c r="CO113" s="66"/>
      <c r="CP113" s="66"/>
      <c r="CQ113" s="22">
        <f t="shared" si="117"/>
        <v>0.7865372475245721</v>
      </c>
      <c r="CR113" s="66">
        <f t="shared" si="143"/>
        <v>244166636</v>
      </c>
      <c r="CS113" s="66">
        <f t="shared" si="144"/>
        <v>0</v>
      </c>
      <c r="CT113" s="66">
        <f t="shared" si="144"/>
        <v>0</v>
      </c>
      <c r="CU113" s="66">
        <f t="shared" si="144"/>
        <v>103734248</v>
      </c>
      <c r="CV113" s="66">
        <f t="shared" si="144"/>
        <v>0</v>
      </c>
      <c r="CW113" s="66">
        <f t="shared" si="144"/>
        <v>0</v>
      </c>
      <c r="CX113" s="66">
        <f t="shared" si="144"/>
        <v>0</v>
      </c>
      <c r="CY113" s="66">
        <f t="shared" si="144"/>
        <v>0</v>
      </c>
      <c r="CZ113" s="66">
        <f t="shared" si="145"/>
        <v>0</v>
      </c>
      <c r="DA113" s="66">
        <f t="shared" si="145"/>
        <v>0</v>
      </c>
      <c r="DB113" s="66">
        <f t="shared" si="145"/>
        <v>0</v>
      </c>
      <c r="DC113" s="66">
        <f t="shared" si="146"/>
        <v>10432388</v>
      </c>
      <c r="DD113" s="66">
        <f t="shared" si="146"/>
        <v>0</v>
      </c>
      <c r="DE113" s="66">
        <f t="shared" si="146"/>
        <v>130000000</v>
      </c>
      <c r="DF113" s="66">
        <f t="shared" si="147"/>
        <v>0</v>
      </c>
      <c r="DG113" s="66">
        <f t="shared" si="147"/>
        <v>0</v>
      </c>
      <c r="DH113" s="66">
        <f t="shared" si="147"/>
        <v>0</v>
      </c>
      <c r="DI113" s="66"/>
      <c r="DJ113" s="66">
        <f t="shared" si="148"/>
        <v>0</v>
      </c>
      <c r="DK113" s="66">
        <f t="shared" si="148"/>
        <v>0</v>
      </c>
      <c r="DL113" s="66">
        <f t="shared" si="148"/>
        <v>0</v>
      </c>
      <c r="DN113" s="198"/>
      <c r="DO113" s="198"/>
      <c r="DP113" s="198"/>
      <c r="DQ113" s="198"/>
      <c r="DR113" s="198"/>
    </row>
    <row r="114" spans="1:122" s="72" customFormat="1" ht="36" hidden="1" customHeight="1" x14ac:dyDescent="0.25">
      <c r="A114" s="221"/>
      <c r="B114" s="216"/>
      <c r="C114" s="76" t="s">
        <v>54</v>
      </c>
      <c r="D114" s="69" t="s">
        <v>53</v>
      </c>
      <c r="E114" s="75">
        <v>211</v>
      </c>
      <c r="F114" s="67" t="s">
        <v>52</v>
      </c>
      <c r="G114" s="66">
        <f t="shared" si="134"/>
        <v>459535209</v>
      </c>
      <c r="H114" s="74"/>
      <c r="I114" s="21"/>
      <c r="J114" s="74">
        <v>453535209</v>
      </c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>
        <v>6000000</v>
      </c>
      <c r="AC114" s="73">
        <f t="shared" si="106"/>
        <v>0.39162613979378452</v>
      </c>
      <c r="AD114" s="66">
        <f t="shared" si="135"/>
        <v>179966000</v>
      </c>
      <c r="AE114" s="74"/>
      <c r="AF114" s="74"/>
      <c r="AG114" s="74">
        <f>+'[1]MAYO 2016'!$M$122</f>
        <v>179966000</v>
      </c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3">
        <f t="shared" si="108"/>
        <v>0.60837386020621542</v>
      </c>
      <c r="AZ114" s="66">
        <f t="shared" si="136"/>
        <v>279569209</v>
      </c>
      <c r="BA114" s="66">
        <f t="shared" si="137"/>
        <v>0</v>
      </c>
      <c r="BB114" s="74">
        <f t="shared" si="138"/>
        <v>0</v>
      </c>
      <c r="BC114" s="74">
        <f t="shared" si="138"/>
        <v>273569209</v>
      </c>
      <c r="BD114" s="74">
        <f t="shared" si="138"/>
        <v>0</v>
      </c>
      <c r="BE114" s="74">
        <f t="shared" si="139"/>
        <v>0</v>
      </c>
      <c r="BF114" s="74">
        <f t="shared" si="139"/>
        <v>0</v>
      </c>
      <c r="BG114" s="66">
        <f t="shared" si="139"/>
        <v>0</v>
      </c>
      <c r="BH114" s="74">
        <f t="shared" si="139"/>
        <v>0</v>
      </c>
      <c r="BI114" s="74">
        <f t="shared" si="139"/>
        <v>0</v>
      </c>
      <c r="BJ114" s="74">
        <f t="shared" si="139"/>
        <v>0</v>
      </c>
      <c r="BK114" s="74">
        <f t="shared" si="139"/>
        <v>0</v>
      </c>
      <c r="BL114" s="74">
        <f t="shared" si="139"/>
        <v>0</v>
      </c>
      <c r="BM114" s="74">
        <f t="shared" si="139"/>
        <v>0</v>
      </c>
      <c r="BN114" s="74">
        <f t="shared" si="139"/>
        <v>0</v>
      </c>
      <c r="BO114" s="74">
        <f t="shared" si="139"/>
        <v>0</v>
      </c>
      <c r="BP114" s="74">
        <f t="shared" si="139"/>
        <v>0</v>
      </c>
      <c r="BQ114" s="74"/>
      <c r="BR114" s="74"/>
      <c r="BS114" s="66">
        <f t="shared" si="140"/>
        <v>0</v>
      </c>
      <c r="BT114" s="74">
        <f t="shared" si="141"/>
        <v>6000000</v>
      </c>
      <c r="BU114" s="73">
        <f t="shared" si="115"/>
        <v>0.21797241655970695</v>
      </c>
      <c r="BV114" s="66">
        <f t="shared" si="142"/>
        <v>100166000</v>
      </c>
      <c r="BW114" s="74"/>
      <c r="BX114" s="74"/>
      <c r="BY114" s="74">
        <f>+'[3]ABRIL 2016'!$H$97</f>
        <v>100166000</v>
      </c>
      <c r="BZ114" s="74"/>
      <c r="CA114" s="74"/>
      <c r="CB114" s="74"/>
      <c r="CC114" s="74"/>
      <c r="CD114" s="74"/>
      <c r="CE114" s="74"/>
      <c r="CF114" s="74"/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3">
        <f t="shared" si="117"/>
        <v>0.78202758344029299</v>
      </c>
      <c r="CR114" s="66">
        <f t="shared" si="143"/>
        <v>359369209</v>
      </c>
      <c r="CS114" s="66">
        <f t="shared" si="144"/>
        <v>0</v>
      </c>
      <c r="CT114" s="66">
        <f t="shared" si="144"/>
        <v>0</v>
      </c>
      <c r="CU114" s="74">
        <f t="shared" si="144"/>
        <v>353369209</v>
      </c>
      <c r="CV114" s="74">
        <f t="shared" si="144"/>
        <v>0</v>
      </c>
      <c r="CW114" s="74">
        <f t="shared" si="144"/>
        <v>0</v>
      </c>
      <c r="CX114" s="74">
        <f t="shared" si="144"/>
        <v>0</v>
      </c>
      <c r="CY114" s="66">
        <f t="shared" si="144"/>
        <v>0</v>
      </c>
      <c r="CZ114" s="74">
        <f t="shared" si="145"/>
        <v>0</v>
      </c>
      <c r="DA114" s="74">
        <f t="shared" si="145"/>
        <v>0</v>
      </c>
      <c r="DB114" s="66">
        <f t="shared" si="145"/>
        <v>0</v>
      </c>
      <c r="DC114" s="74">
        <f t="shared" si="146"/>
        <v>0</v>
      </c>
      <c r="DD114" s="74">
        <f t="shared" si="146"/>
        <v>0</v>
      </c>
      <c r="DE114" s="74">
        <f t="shared" si="146"/>
        <v>0</v>
      </c>
      <c r="DF114" s="74">
        <f t="shared" si="147"/>
        <v>0</v>
      </c>
      <c r="DG114" s="74">
        <f t="shared" si="147"/>
        <v>0</v>
      </c>
      <c r="DH114" s="74">
        <f t="shared" si="147"/>
        <v>0</v>
      </c>
      <c r="DI114" s="74"/>
      <c r="DJ114" s="74">
        <f t="shared" si="148"/>
        <v>0</v>
      </c>
      <c r="DK114" s="74">
        <f t="shared" si="148"/>
        <v>0</v>
      </c>
      <c r="DL114" s="74">
        <f t="shared" si="148"/>
        <v>6000000</v>
      </c>
      <c r="DN114" s="203"/>
      <c r="DO114" s="203"/>
      <c r="DP114" s="203"/>
      <c r="DQ114" s="203"/>
      <c r="DR114" s="203"/>
    </row>
    <row r="115" spans="1:122" ht="83.25" hidden="1" customHeight="1" x14ac:dyDescent="0.25">
      <c r="A115" s="221"/>
      <c r="B115" s="216"/>
      <c r="C115" s="70" t="s">
        <v>51</v>
      </c>
      <c r="D115" s="69" t="s">
        <v>50</v>
      </c>
      <c r="E115" s="68">
        <v>211</v>
      </c>
      <c r="F115" s="67" t="s">
        <v>47</v>
      </c>
      <c r="G115" s="66">
        <f t="shared" si="134"/>
        <v>428607498</v>
      </c>
      <c r="H115" s="66"/>
      <c r="I115" s="39"/>
      <c r="J115" s="66">
        <v>300000000</v>
      </c>
      <c r="K115" s="66"/>
      <c r="L115" s="66"/>
      <c r="M115" s="66"/>
      <c r="N115" s="66"/>
      <c r="O115" s="66"/>
      <c r="P115" s="66"/>
      <c r="Q115" s="66"/>
      <c r="R115" s="66">
        <v>15000000</v>
      </c>
      <c r="S115" s="66"/>
      <c r="T115" s="66"/>
      <c r="U115" s="66"/>
      <c r="V115" s="66"/>
      <c r="W115" s="66"/>
      <c r="X115" s="66"/>
      <c r="Y115" s="66"/>
      <c r="Z115" s="66"/>
      <c r="AA115" s="66">
        <f>105607498+8000000</f>
        <v>113607498</v>
      </c>
      <c r="AC115" s="22">
        <f t="shared" si="106"/>
        <v>0.76949031348956942</v>
      </c>
      <c r="AD115" s="66">
        <f t="shared" si="135"/>
        <v>329809318</v>
      </c>
      <c r="AE115" s="66"/>
      <c r="AF115" s="66"/>
      <c r="AG115" s="66">
        <f>+'[1]MAYO 2016'!$M$129</f>
        <v>294809318</v>
      </c>
      <c r="AH115" s="66"/>
      <c r="AI115" s="66"/>
      <c r="AJ115" s="66"/>
      <c r="AK115" s="66"/>
      <c r="AL115" s="66"/>
      <c r="AM115" s="66"/>
      <c r="AN115" s="66"/>
      <c r="AO115" s="66">
        <v>15000000</v>
      </c>
      <c r="AP115" s="66"/>
      <c r="AQ115" s="66"/>
      <c r="AR115" s="66"/>
      <c r="AS115" s="66"/>
      <c r="AT115" s="66"/>
      <c r="AU115" s="66"/>
      <c r="AV115" s="66"/>
      <c r="AW115" s="66"/>
      <c r="AX115" s="66">
        <f>+'[3]ABRIL 2016'!$AG$105</f>
        <v>20000000</v>
      </c>
      <c r="AY115" s="22">
        <f t="shared" si="108"/>
        <v>0.23050968651043058</v>
      </c>
      <c r="AZ115" s="66">
        <f t="shared" si="136"/>
        <v>98798180</v>
      </c>
      <c r="BA115" s="66">
        <f t="shared" si="137"/>
        <v>0</v>
      </c>
      <c r="BB115" s="66">
        <f t="shared" si="138"/>
        <v>0</v>
      </c>
      <c r="BC115" s="66">
        <f t="shared" si="138"/>
        <v>5190682</v>
      </c>
      <c r="BD115" s="66">
        <f t="shared" si="138"/>
        <v>0</v>
      </c>
      <c r="BE115" s="66">
        <f t="shared" si="139"/>
        <v>0</v>
      </c>
      <c r="BF115" s="66">
        <f t="shared" si="139"/>
        <v>0</v>
      </c>
      <c r="BG115" s="66">
        <f t="shared" si="139"/>
        <v>0</v>
      </c>
      <c r="BH115" s="66">
        <f t="shared" si="139"/>
        <v>0</v>
      </c>
      <c r="BI115" s="66">
        <f t="shared" si="139"/>
        <v>0</v>
      </c>
      <c r="BJ115" s="66">
        <f t="shared" si="139"/>
        <v>0</v>
      </c>
      <c r="BK115" s="66">
        <f t="shared" si="139"/>
        <v>0</v>
      </c>
      <c r="BL115" s="66">
        <f t="shared" si="139"/>
        <v>0</v>
      </c>
      <c r="BM115" s="66">
        <f t="shared" si="139"/>
        <v>0</v>
      </c>
      <c r="BN115" s="66">
        <f t="shared" si="139"/>
        <v>0</v>
      </c>
      <c r="BO115" s="66">
        <f t="shared" si="139"/>
        <v>0</v>
      </c>
      <c r="BP115" s="66">
        <f t="shared" si="139"/>
        <v>0</v>
      </c>
      <c r="BQ115" s="66"/>
      <c r="BR115" s="66"/>
      <c r="BS115" s="66">
        <f t="shared" si="140"/>
        <v>0</v>
      </c>
      <c r="BT115" s="66">
        <f t="shared" si="141"/>
        <v>93607498</v>
      </c>
      <c r="BU115" s="22">
        <f t="shared" si="115"/>
        <v>0.22648963084635537</v>
      </c>
      <c r="BV115" s="66">
        <f t="shared" si="142"/>
        <v>97075154</v>
      </c>
      <c r="BW115" s="66"/>
      <c r="BX115" s="66"/>
      <c r="BY115" s="66">
        <f>+'[1]MAYO 2016'!$H$132+'[1]MAYO 2016'!$H$134+'[1]MAYO 2016'!$H$140+'[1]MAYO 2016'!$H$143</f>
        <v>62075154</v>
      </c>
      <c r="BZ115" s="66"/>
      <c r="CA115" s="66"/>
      <c r="CB115" s="66"/>
      <c r="CC115" s="66"/>
      <c r="CD115" s="66"/>
      <c r="CE115" s="66"/>
      <c r="CF115" s="66"/>
      <c r="CG115" s="66">
        <f>+'[2]MARZO 2016 ULTIMO'!$H$88</f>
        <v>15000000</v>
      </c>
      <c r="CH115" s="66"/>
      <c r="CI115" s="66"/>
      <c r="CJ115" s="66"/>
      <c r="CK115" s="66"/>
      <c r="CL115" s="66"/>
      <c r="CM115" s="66"/>
      <c r="CN115" s="66"/>
      <c r="CO115" s="66"/>
      <c r="CP115" s="66">
        <f>+'[3]ABRIL 2016'!$H$113+'[3]ABRIL 2016'!$H$115</f>
        <v>20000000</v>
      </c>
      <c r="CQ115" s="22">
        <f t="shared" si="117"/>
        <v>0.77351036915364468</v>
      </c>
      <c r="CR115" s="66">
        <f t="shared" si="143"/>
        <v>331532344</v>
      </c>
      <c r="CS115" s="66">
        <f t="shared" si="144"/>
        <v>0</v>
      </c>
      <c r="CT115" s="66">
        <f t="shared" si="144"/>
        <v>0</v>
      </c>
      <c r="CU115" s="66">
        <f t="shared" si="144"/>
        <v>237924846</v>
      </c>
      <c r="CV115" s="66">
        <f t="shared" si="144"/>
        <v>0</v>
      </c>
      <c r="CW115" s="66">
        <f t="shared" si="144"/>
        <v>0</v>
      </c>
      <c r="CX115" s="66">
        <f t="shared" si="144"/>
        <v>0</v>
      </c>
      <c r="CY115" s="66">
        <f t="shared" si="144"/>
        <v>0</v>
      </c>
      <c r="CZ115" s="66">
        <f t="shared" si="145"/>
        <v>0</v>
      </c>
      <c r="DA115" s="66">
        <f t="shared" si="145"/>
        <v>0</v>
      </c>
      <c r="DB115" s="66">
        <f t="shared" si="145"/>
        <v>0</v>
      </c>
      <c r="DC115" s="66">
        <f t="shared" si="146"/>
        <v>0</v>
      </c>
      <c r="DD115" s="66">
        <f t="shared" si="146"/>
        <v>0</v>
      </c>
      <c r="DE115" s="66">
        <f t="shared" si="146"/>
        <v>0</v>
      </c>
      <c r="DF115" s="66">
        <f t="shared" si="147"/>
        <v>0</v>
      </c>
      <c r="DG115" s="66">
        <f t="shared" si="147"/>
        <v>0</v>
      </c>
      <c r="DH115" s="66">
        <f t="shared" si="147"/>
        <v>0</v>
      </c>
      <c r="DI115" s="66"/>
      <c r="DJ115" s="66">
        <f t="shared" si="148"/>
        <v>0</v>
      </c>
      <c r="DK115" s="66">
        <f t="shared" si="148"/>
        <v>0</v>
      </c>
      <c r="DL115" s="66">
        <f t="shared" si="148"/>
        <v>93607498</v>
      </c>
      <c r="DN115" s="198"/>
      <c r="DO115" s="198"/>
      <c r="DP115" s="198"/>
      <c r="DQ115" s="198"/>
      <c r="DR115" s="198"/>
    </row>
    <row r="116" spans="1:122" ht="81" hidden="1" customHeight="1" x14ac:dyDescent="0.25">
      <c r="A116" s="221"/>
      <c r="B116" s="216"/>
      <c r="C116" s="70" t="s">
        <v>49</v>
      </c>
      <c r="D116" s="69" t="s">
        <v>48</v>
      </c>
      <c r="E116" s="68">
        <v>211</v>
      </c>
      <c r="F116" s="67" t="s">
        <v>47</v>
      </c>
      <c r="G116" s="66">
        <f t="shared" si="134"/>
        <v>103835012</v>
      </c>
      <c r="H116" s="66"/>
      <c r="I116" s="39"/>
      <c r="J116" s="66">
        <v>50000000</v>
      </c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>
        <f>47318981+5271083+155508+1089440</f>
        <v>53835012</v>
      </c>
      <c r="AC116" s="22">
        <f t="shared" si="106"/>
        <v>5.038955453676839E-2</v>
      </c>
      <c r="AD116" s="66">
        <f t="shared" si="135"/>
        <v>5232200</v>
      </c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>
        <f>+'[1]MAYO 2016'!$AG$148</f>
        <v>5232200</v>
      </c>
      <c r="AY116" s="22">
        <f t="shared" si="108"/>
        <v>0.94961044546323159</v>
      </c>
      <c r="AZ116" s="66">
        <f t="shared" si="136"/>
        <v>98602812</v>
      </c>
      <c r="BA116" s="66">
        <f t="shared" si="137"/>
        <v>0</v>
      </c>
      <c r="BB116" s="66">
        <f t="shared" si="138"/>
        <v>0</v>
      </c>
      <c r="BC116" s="66">
        <f t="shared" si="138"/>
        <v>50000000</v>
      </c>
      <c r="BD116" s="66">
        <f t="shared" si="138"/>
        <v>0</v>
      </c>
      <c r="BE116" s="66">
        <f t="shared" si="139"/>
        <v>0</v>
      </c>
      <c r="BF116" s="66">
        <f t="shared" si="139"/>
        <v>0</v>
      </c>
      <c r="BG116" s="66">
        <f t="shared" si="139"/>
        <v>0</v>
      </c>
      <c r="BH116" s="66">
        <f t="shared" si="139"/>
        <v>0</v>
      </c>
      <c r="BI116" s="66">
        <f t="shared" si="139"/>
        <v>0</v>
      </c>
      <c r="BJ116" s="66">
        <f t="shared" si="139"/>
        <v>0</v>
      </c>
      <c r="BK116" s="66">
        <f t="shared" si="139"/>
        <v>0</v>
      </c>
      <c r="BL116" s="66">
        <f t="shared" si="139"/>
        <v>0</v>
      </c>
      <c r="BM116" s="66">
        <f t="shared" si="139"/>
        <v>0</v>
      </c>
      <c r="BN116" s="66">
        <f t="shared" si="139"/>
        <v>0</v>
      </c>
      <c r="BO116" s="66">
        <f t="shared" si="139"/>
        <v>0</v>
      </c>
      <c r="BP116" s="66">
        <f t="shared" si="139"/>
        <v>0</v>
      </c>
      <c r="BQ116" s="66"/>
      <c r="BR116" s="66"/>
      <c r="BS116" s="66">
        <f t="shared" si="140"/>
        <v>0</v>
      </c>
      <c r="BT116" s="66">
        <f t="shared" si="141"/>
        <v>48602812</v>
      </c>
      <c r="BU116" s="22">
        <f t="shared" si="115"/>
        <v>0</v>
      </c>
      <c r="BV116" s="66">
        <f t="shared" si="142"/>
        <v>0</v>
      </c>
      <c r="BW116" s="66"/>
      <c r="BX116" s="66"/>
      <c r="BY116" s="66"/>
      <c r="BZ116" s="66"/>
      <c r="CA116" s="66"/>
      <c r="CB116" s="66"/>
      <c r="CC116" s="66"/>
      <c r="CD116" s="66"/>
      <c r="CE116" s="66"/>
      <c r="CF116" s="66"/>
      <c r="CG116" s="66"/>
      <c r="CH116" s="66"/>
      <c r="CI116" s="66"/>
      <c r="CJ116" s="66"/>
      <c r="CK116" s="66"/>
      <c r="CL116" s="66"/>
      <c r="CM116" s="66"/>
      <c r="CN116" s="66"/>
      <c r="CO116" s="66"/>
      <c r="CP116" s="66"/>
      <c r="CQ116" s="22">
        <f t="shared" si="117"/>
        <v>1</v>
      </c>
      <c r="CR116" s="66">
        <f t="shared" si="143"/>
        <v>103835012</v>
      </c>
      <c r="CS116" s="66">
        <f t="shared" si="144"/>
        <v>0</v>
      </c>
      <c r="CT116" s="66">
        <f t="shared" si="144"/>
        <v>0</v>
      </c>
      <c r="CU116" s="66">
        <f t="shared" si="144"/>
        <v>50000000</v>
      </c>
      <c r="CV116" s="66">
        <f t="shared" si="144"/>
        <v>0</v>
      </c>
      <c r="CW116" s="66">
        <f t="shared" si="144"/>
        <v>0</v>
      </c>
      <c r="CX116" s="66">
        <f t="shared" si="144"/>
        <v>0</v>
      </c>
      <c r="CY116" s="66">
        <f t="shared" si="144"/>
        <v>0</v>
      </c>
      <c r="CZ116" s="66">
        <f t="shared" si="145"/>
        <v>0</v>
      </c>
      <c r="DA116" s="66">
        <f t="shared" si="145"/>
        <v>0</v>
      </c>
      <c r="DB116" s="66">
        <f t="shared" si="145"/>
        <v>0</v>
      </c>
      <c r="DC116" s="66">
        <f t="shared" si="146"/>
        <v>0</v>
      </c>
      <c r="DD116" s="66">
        <f t="shared" si="146"/>
        <v>0</v>
      </c>
      <c r="DE116" s="66">
        <f t="shared" si="146"/>
        <v>0</v>
      </c>
      <c r="DF116" s="66">
        <f t="shared" si="147"/>
        <v>0</v>
      </c>
      <c r="DG116" s="66">
        <f t="shared" si="147"/>
        <v>0</v>
      </c>
      <c r="DH116" s="66">
        <f t="shared" si="147"/>
        <v>0</v>
      </c>
      <c r="DI116" s="66"/>
      <c r="DJ116" s="66">
        <f t="shared" si="148"/>
        <v>0</v>
      </c>
      <c r="DK116" s="66">
        <f t="shared" si="148"/>
        <v>0</v>
      </c>
      <c r="DL116" s="66">
        <f t="shared" si="148"/>
        <v>53835012</v>
      </c>
      <c r="DN116" s="198"/>
      <c r="DO116" s="198"/>
      <c r="DP116" s="198"/>
      <c r="DQ116" s="198"/>
      <c r="DR116" s="198"/>
    </row>
    <row r="117" spans="1:122" ht="24.75" hidden="1" customHeight="1" x14ac:dyDescent="0.25">
      <c r="A117" s="221"/>
      <c r="B117" s="216"/>
      <c r="C117" s="70" t="s">
        <v>46</v>
      </c>
      <c r="D117" s="69" t="s">
        <v>45</v>
      </c>
      <c r="E117" s="68">
        <v>211</v>
      </c>
      <c r="F117" s="67" t="s">
        <v>44</v>
      </c>
      <c r="G117" s="66">
        <f t="shared" si="134"/>
        <v>3000000</v>
      </c>
      <c r="H117" s="66"/>
      <c r="I117" s="39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>
        <v>3000000</v>
      </c>
      <c r="AC117" s="22">
        <f t="shared" si="106"/>
        <v>1</v>
      </c>
      <c r="AD117" s="66">
        <f t="shared" si="135"/>
        <v>3000000</v>
      </c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>
        <v>3000000</v>
      </c>
      <c r="AY117" s="22">
        <f t="shared" si="108"/>
        <v>0</v>
      </c>
      <c r="AZ117" s="66">
        <f t="shared" si="136"/>
        <v>0</v>
      </c>
      <c r="BA117" s="66">
        <f t="shared" si="137"/>
        <v>0</v>
      </c>
      <c r="BB117" s="66">
        <f t="shared" si="138"/>
        <v>0</v>
      </c>
      <c r="BC117" s="66">
        <f t="shared" si="138"/>
        <v>0</v>
      </c>
      <c r="BD117" s="66">
        <f t="shared" si="138"/>
        <v>0</v>
      </c>
      <c r="BE117" s="66">
        <f t="shared" si="139"/>
        <v>0</v>
      </c>
      <c r="BF117" s="66">
        <f t="shared" si="139"/>
        <v>0</v>
      </c>
      <c r="BG117" s="66">
        <f t="shared" si="139"/>
        <v>0</v>
      </c>
      <c r="BH117" s="66">
        <f t="shared" si="139"/>
        <v>0</v>
      </c>
      <c r="BI117" s="66">
        <f t="shared" si="139"/>
        <v>0</v>
      </c>
      <c r="BJ117" s="66">
        <f t="shared" si="139"/>
        <v>0</v>
      </c>
      <c r="BK117" s="66">
        <f t="shared" si="139"/>
        <v>0</v>
      </c>
      <c r="BL117" s="66">
        <f t="shared" si="139"/>
        <v>0</v>
      </c>
      <c r="BM117" s="66">
        <f t="shared" si="139"/>
        <v>0</v>
      </c>
      <c r="BN117" s="66">
        <f t="shared" si="139"/>
        <v>0</v>
      </c>
      <c r="BO117" s="66">
        <f t="shared" si="139"/>
        <v>0</v>
      </c>
      <c r="BP117" s="66">
        <f t="shared" si="139"/>
        <v>0</v>
      </c>
      <c r="BQ117" s="66"/>
      <c r="BR117" s="66"/>
      <c r="BS117" s="66">
        <f t="shared" si="140"/>
        <v>0</v>
      </c>
      <c r="BT117" s="66">
        <f t="shared" si="141"/>
        <v>0</v>
      </c>
      <c r="BU117" s="22">
        <f t="shared" si="115"/>
        <v>0.99367266666666665</v>
      </c>
      <c r="BV117" s="66">
        <f t="shared" si="142"/>
        <v>2981018</v>
      </c>
      <c r="BW117" s="66"/>
      <c r="BX117" s="66"/>
      <c r="BY117" s="66"/>
      <c r="BZ117" s="66"/>
      <c r="CA117" s="66"/>
      <c r="CB117" s="66"/>
      <c r="CC117" s="66"/>
      <c r="CD117" s="66"/>
      <c r="CE117" s="66"/>
      <c r="CF117" s="66"/>
      <c r="CG117" s="66"/>
      <c r="CH117" s="66"/>
      <c r="CI117" s="66"/>
      <c r="CJ117" s="66"/>
      <c r="CK117" s="66"/>
      <c r="CL117" s="66"/>
      <c r="CM117" s="66"/>
      <c r="CN117" s="66"/>
      <c r="CO117" s="66"/>
      <c r="CP117" s="66">
        <v>2981018</v>
      </c>
      <c r="CQ117" s="22">
        <f t="shared" si="117"/>
        <v>6.3273333333333515E-3</v>
      </c>
      <c r="CR117" s="66">
        <f t="shared" si="143"/>
        <v>18982</v>
      </c>
      <c r="CS117" s="66">
        <f t="shared" si="144"/>
        <v>0</v>
      </c>
      <c r="CT117" s="66">
        <f t="shared" si="144"/>
        <v>0</v>
      </c>
      <c r="CU117" s="66">
        <f t="shared" si="144"/>
        <v>0</v>
      </c>
      <c r="CV117" s="66">
        <f t="shared" si="144"/>
        <v>0</v>
      </c>
      <c r="CW117" s="66">
        <f t="shared" si="144"/>
        <v>0</v>
      </c>
      <c r="CX117" s="66">
        <f t="shared" si="144"/>
        <v>0</v>
      </c>
      <c r="CY117" s="66">
        <f t="shared" si="144"/>
        <v>0</v>
      </c>
      <c r="CZ117" s="66">
        <f t="shared" si="145"/>
        <v>0</v>
      </c>
      <c r="DA117" s="66">
        <f t="shared" si="145"/>
        <v>0</v>
      </c>
      <c r="DB117" s="66">
        <f t="shared" si="145"/>
        <v>0</v>
      </c>
      <c r="DC117" s="66">
        <f t="shared" si="146"/>
        <v>0</v>
      </c>
      <c r="DD117" s="66">
        <f t="shared" si="146"/>
        <v>0</v>
      </c>
      <c r="DE117" s="66">
        <f t="shared" si="146"/>
        <v>0</v>
      </c>
      <c r="DF117" s="66">
        <f t="shared" si="147"/>
        <v>0</v>
      </c>
      <c r="DG117" s="66">
        <f t="shared" si="147"/>
        <v>0</v>
      </c>
      <c r="DH117" s="66">
        <f t="shared" si="147"/>
        <v>0</v>
      </c>
      <c r="DI117" s="66"/>
      <c r="DJ117" s="66">
        <f t="shared" si="148"/>
        <v>0</v>
      </c>
      <c r="DK117" s="66">
        <f t="shared" si="148"/>
        <v>0</v>
      </c>
      <c r="DL117" s="66">
        <f t="shared" si="148"/>
        <v>18982</v>
      </c>
      <c r="DN117" s="198"/>
      <c r="DO117" s="198"/>
      <c r="DP117" s="198"/>
      <c r="DQ117" s="198"/>
      <c r="DR117" s="198"/>
    </row>
    <row r="118" spans="1:122" ht="39" hidden="1" customHeight="1" x14ac:dyDescent="0.25">
      <c r="A118" s="221"/>
      <c r="B118" s="216"/>
      <c r="C118" s="70" t="s">
        <v>43</v>
      </c>
      <c r="D118" s="69" t="s">
        <v>42</v>
      </c>
      <c r="E118" s="68">
        <v>211</v>
      </c>
      <c r="F118" s="67" t="s">
        <v>41</v>
      </c>
      <c r="G118" s="66">
        <f t="shared" si="134"/>
        <v>5000000</v>
      </c>
      <c r="H118" s="66"/>
      <c r="I118" s="39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>
        <v>5000000</v>
      </c>
      <c r="AC118" s="22">
        <f t="shared" si="106"/>
        <v>0.58477920000000005</v>
      </c>
      <c r="AD118" s="66">
        <f t="shared" si="135"/>
        <v>2923896</v>
      </c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  <c r="AU118" s="66"/>
      <c r="AV118" s="66"/>
      <c r="AW118" s="66"/>
      <c r="AX118" s="66">
        <f>+'[1]MAYO 2016'!$AG$161</f>
        <v>2923896</v>
      </c>
      <c r="AY118" s="22">
        <f t="shared" si="108"/>
        <v>0.41522079999999995</v>
      </c>
      <c r="AZ118" s="66">
        <f t="shared" si="136"/>
        <v>2076104</v>
      </c>
      <c r="BA118" s="66">
        <f t="shared" si="137"/>
        <v>0</v>
      </c>
      <c r="BB118" s="66">
        <f t="shared" si="138"/>
        <v>0</v>
      </c>
      <c r="BC118" s="66">
        <f t="shared" si="138"/>
        <v>0</v>
      </c>
      <c r="BD118" s="66">
        <f t="shared" si="138"/>
        <v>0</v>
      </c>
      <c r="BE118" s="66">
        <f t="shared" si="139"/>
        <v>0</v>
      </c>
      <c r="BF118" s="66">
        <f t="shared" si="139"/>
        <v>0</v>
      </c>
      <c r="BG118" s="66">
        <f t="shared" si="139"/>
        <v>0</v>
      </c>
      <c r="BH118" s="66">
        <f t="shared" si="139"/>
        <v>0</v>
      </c>
      <c r="BI118" s="66">
        <f t="shared" si="139"/>
        <v>0</v>
      </c>
      <c r="BJ118" s="66">
        <f t="shared" si="139"/>
        <v>0</v>
      </c>
      <c r="BK118" s="66">
        <f t="shared" si="139"/>
        <v>0</v>
      </c>
      <c r="BL118" s="66">
        <f t="shared" si="139"/>
        <v>0</v>
      </c>
      <c r="BM118" s="66">
        <f t="shared" si="139"/>
        <v>0</v>
      </c>
      <c r="BN118" s="66">
        <f t="shared" si="139"/>
        <v>0</v>
      </c>
      <c r="BO118" s="66">
        <f t="shared" si="139"/>
        <v>0</v>
      </c>
      <c r="BP118" s="66">
        <f t="shared" si="139"/>
        <v>0</v>
      </c>
      <c r="BQ118" s="66"/>
      <c r="BR118" s="66"/>
      <c r="BS118" s="66">
        <f t="shared" si="140"/>
        <v>0</v>
      </c>
      <c r="BT118" s="66">
        <f t="shared" si="141"/>
        <v>2076104</v>
      </c>
      <c r="BU118" s="22">
        <f t="shared" si="115"/>
        <v>0.16926720000000001</v>
      </c>
      <c r="BV118" s="66">
        <f t="shared" si="142"/>
        <v>846336</v>
      </c>
      <c r="BW118" s="66"/>
      <c r="BX118" s="66"/>
      <c r="BY118" s="66"/>
      <c r="BZ118" s="66"/>
      <c r="CA118" s="66"/>
      <c r="CB118" s="66"/>
      <c r="CC118" s="66"/>
      <c r="CD118" s="66"/>
      <c r="CE118" s="66"/>
      <c r="CF118" s="66"/>
      <c r="CG118" s="66"/>
      <c r="CH118" s="66"/>
      <c r="CI118" s="66"/>
      <c r="CJ118" s="66"/>
      <c r="CK118" s="66"/>
      <c r="CL118" s="66"/>
      <c r="CM118" s="66"/>
      <c r="CN118" s="66"/>
      <c r="CO118" s="66"/>
      <c r="CP118" s="66">
        <f>+'[3]ABRIL 2016'!$H$133</f>
        <v>846336</v>
      </c>
      <c r="CQ118" s="22">
        <f t="shared" si="117"/>
        <v>0.83073280000000005</v>
      </c>
      <c r="CR118" s="66">
        <f t="shared" si="143"/>
        <v>4153664</v>
      </c>
      <c r="CS118" s="66">
        <f t="shared" si="144"/>
        <v>0</v>
      </c>
      <c r="CT118" s="66">
        <f t="shared" si="144"/>
        <v>0</v>
      </c>
      <c r="CU118" s="66">
        <f t="shared" si="144"/>
        <v>0</v>
      </c>
      <c r="CV118" s="66">
        <f t="shared" si="144"/>
        <v>0</v>
      </c>
      <c r="CW118" s="66">
        <f t="shared" si="144"/>
        <v>0</v>
      </c>
      <c r="CX118" s="66">
        <f t="shared" si="144"/>
        <v>0</v>
      </c>
      <c r="CY118" s="66">
        <f t="shared" si="144"/>
        <v>0</v>
      </c>
      <c r="CZ118" s="66">
        <f t="shared" si="145"/>
        <v>0</v>
      </c>
      <c r="DA118" s="66">
        <f t="shared" si="145"/>
        <v>0</v>
      </c>
      <c r="DB118" s="66">
        <f t="shared" si="145"/>
        <v>0</v>
      </c>
      <c r="DC118" s="66">
        <f t="shared" si="146"/>
        <v>0</v>
      </c>
      <c r="DD118" s="66">
        <f t="shared" si="146"/>
        <v>0</v>
      </c>
      <c r="DE118" s="66">
        <f t="shared" si="146"/>
        <v>0</v>
      </c>
      <c r="DF118" s="66">
        <f t="shared" si="147"/>
        <v>0</v>
      </c>
      <c r="DG118" s="66">
        <f t="shared" si="147"/>
        <v>0</v>
      </c>
      <c r="DH118" s="66">
        <f t="shared" si="147"/>
        <v>0</v>
      </c>
      <c r="DI118" s="66"/>
      <c r="DJ118" s="66">
        <f t="shared" si="148"/>
        <v>0</v>
      </c>
      <c r="DK118" s="66">
        <f t="shared" si="148"/>
        <v>0</v>
      </c>
      <c r="DL118" s="66">
        <f t="shared" si="148"/>
        <v>4153664</v>
      </c>
      <c r="DN118" s="198"/>
      <c r="DO118" s="198"/>
      <c r="DP118" s="198"/>
      <c r="DQ118" s="198"/>
      <c r="DR118" s="198"/>
    </row>
    <row r="119" spans="1:122" s="72" customFormat="1" ht="35.25" hidden="1" customHeight="1" x14ac:dyDescent="0.25">
      <c r="A119" s="221"/>
      <c r="B119" s="216"/>
      <c r="C119" s="76" t="s">
        <v>40</v>
      </c>
      <c r="D119" s="69" t="s">
        <v>39</v>
      </c>
      <c r="E119" s="75">
        <v>211</v>
      </c>
      <c r="F119" s="67" t="s">
        <v>33</v>
      </c>
      <c r="G119" s="66">
        <f t="shared" si="134"/>
        <v>325200000</v>
      </c>
      <c r="H119" s="74"/>
      <c r="I119" s="21"/>
      <c r="J119" s="74">
        <f>296464791+28735209</f>
        <v>325200000</v>
      </c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>
        <f>28735209-28735209</f>
        <v>0</v>
      </c>
      <c r="W119" s="66"/>
      <c r="X119" s="66"/>
      <c r="Y119" s="66"/>
      <c r="Z119" s="66"/>
      <c r="AA119" s="66"/>
      <c r="AC119" s="73">
        <f t="shared" si="106"/>
        <v>0.1580639606396064</v>
      </c>
      <c r="AD119" s="66">
        <f t="shared" si="135"/>
        <v>51402400</v>
      </c>
      <c r="AE119" s="74"/>
      <c r="AF119" s="74"/>
      <c r="AG119" s="74">
        <v>51402400</v>
      </c>
      <c r="AH119" s="74"/>
      <c r="AI119" s="74"/>
      <c r="AJ119" s="74"/>
      <c r="AK119" s="74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3">
        <f t="shared" si="108"/>
        <v>0.84193603936039363</v>
      </c>
      <c r="AZ119" s="66">
        <f t="shared" si="136"/>
        <v>273797600</v>
      </c>
      <c r="BA119" s="66">
        <f t="shared" si="137"/>
        <v>0</v>
      </c>
      <c r="BB119" s="74">
        <f t="shared" si="138"/>
        <v>0</v>
      </c>
      <c r="BC119" s="74">
        <f t="shared" si="138"/>
        <v>273797600</v>
      </c>
      <c r="BD119" s="74">
        <f t="shared" si="138"/>
        <v>0</v>
      </c>
      <c r="BE119" s="74">
        <f t="shared" si="139"/>
        <v>0</v>
      </c>
      <c r="BF119" s="74">
        <f t="shared" si="139"/>
        <v>0</v>
      </c>
      <c r="BG119" s="66">
        <f t="shared" si="139"/>
        <v>0</v>
      </c>
      <c r="BH119" s="74">
        <f t="shared" si="139"/>
        <v>0</v>
      </c>
      <c r="BI119" s="74">
        <f t="shared" si="139"/>
        <v>0</v>
      </c>
      <c r="BJ119" s="74">
        <f t="shared" si="139"/>
        <v>0</v>
      </c>
      <c r="BK119" s="74">
        <f t="shared" si="139"/>
        <v>0</v>
      </c>
      <c r="BL119" s="74">
        <f t="shared" si="139"/>
        <v>0</v>
      </c>
      <c r="BM119" s="74">
        <f t="shared" si="139"/>
        <v>0</v>
      </c>
      <c r="BN119" s="74">
        <f t="shared" si="139"/>
        <v>0</v>
      </c>
      <c r="BO119" s="74">
        <f t="shared" si="139"/>
        <v>0</v>
      </c>
      <c r="BP119" s="74">
        <f t="shared" si="139"/>
        <v>0</v>
      </c>
      <c r="BQ119" s="74"/>
      <c r="BR119" s="74"/>
      <c r="BS119" s="66">
        <f t="shared" si="140"/>
        <v>0</v>
      </c>
      <c r="BT119" s="74">
        <f t="shared" si="141"/>
        <v>0</v>
      </c>
      <c r="BU119" s="73">
        <f t="shared" si="115"/>
        <v>0.1580639606396064</v>
      </c>
      <c r="BV119" s="66">
        <f t="shared" si="142"/>
        <v>51402400</v>
      </c>
      <c r="BW119" s="74"/>
      <c r="BX119" s="74"/>
      <c r="BY119" s="74">
        <f>+'[1]MAYO 2016'!$H$166</f>
        <v>51402400</v>
      </c>
      <c r="BZ119" s="74"/>
      <c r="CA119" s="74"/>
      <c r="CB119" s="74"/>
      <c r="CC119" s="74"/>
      <c r="CD119" s="74"/>
      <c r="CE119" s="74"/>
      <c r="CF119" s="74"/>
      <c r="CG119" s="74"/>
      <c r="CH119" s="74"/>
      <c r="CI119" s="74"/>
      <c r="CJ119" s="74"/>
      <c r="CK119" s="74"/>
      <c r="CL119" s="74"/>
      <c r="CM119" s="74"/>
      <c r="CN119" s="74"/>
      <c r="CO119" s="74"/>
      <c r="CP119" s="74"/>
      <c r="CQ119" s="73">
        <f t="shared" si="117"/>
        <v>0.84193603936039363</v>
      </c>
      <c r="CR119" s="66">
        <f t="shared" si="143"/>
        <v>273797600</v>
      </c>
      <c r="CS119" s="66">
        <f t="shared" si="144"/>
        <v>0</v>
      </c>
      <c r="CT119" s="66">
        <f t="shared" si="144"/>
        <v>0</v>
      </c>
      <c r="CU119" s="74">
        <f t="shared" si="144"/>
        <v>273797600</v>
      </c>
      <c r="CV119" s="74">
        <f t="shared" si="144"/>
        <v>0</v>
      </c>
      <c r="CW119" s="74">
        <f t="shared" si="144"/>
        <v>0</v>
      </c>
      <c r="CX119" s="74">
        <f t="shared" si="144"/>
        <v>0</v>
      </c>
      <c r="CY119" s="66">
        <f t="shared" si="144"/>
        <v>0</v>
      </c>
      <c r="CZ119" s="74">
        <f t="shared" si="145"/>
        <v>0</v>
      </c>
      <c r="DA119" s="74">
        <f t="shared" si="145"/>
        <v>0</v>
      </c>
      <c r="DB119" s="66">
        <f t="shared" si="145"/>
        <v>0</v>
      </c>
      <c r="DC119" s="74">
        <f t="shared" si="146"/>
        <v>0</v>
      </c>
      <c r="DD119" s="74">
        <f t="shared" si="146"/>
        <v>0</v>
      </c>
      <c r="DE119" s="74">
        <f t="shared" si="146"/>
        <v>0</v>
      </c>
      <c r="DF119" s="74">
        <f t="shared" si="147"/>
        <v>0</v>
      </c>
      <c r="DG119" s="74">
        <f t="shared" si="147"/>
        <v>0</v>
      </c>
      <c r="DH119" s="74">
        <f t="shared" si="147"/>
        <v>0</v>
      </c>
      <c r="DI119" s="74"/>
      <c r="DJ119" s="74">
        <f t="shared" si="148"/>
        <v>0</v>
      </c>
      <c r="DK119" s="74">
        <f t="shared" si="148"/>
        <v>0</v>
      </c>
      <c r="DL119" s="74">
        <f t="shared" si="148"/>
        <v>0</v>
      </c>
      <c r="DN119" s="203"/>
      <c r="DO119" s="203"/>
      <c r="DP119" s="203"/>
      <c r="DQ119" s="203"/>
      <c r="DR119" s="203"/>
    </row>
    <row r="120" spans="1:122" s="72" customFormat="1" ht="35.25" hidden="1" customHeight="1" x14ac:dyDescent="0.25">
      <c r="A120" s="221"/>
      <c r="B120" s="217"/>
      <c r="C120" s="76" t="s">
        <v>38</v>
      </c>
      <c r="D120" s="69" t="s">
        <v>37</v>
      </c>
      <c r="E120" s="75">
        <v>211</v>
      </c>
      <c r="F120" s="67" t="s">
        <v>33</v>
      </c>
      <c r="G120" s="66">
        <f t="shared" si="134"/>
        <v>250000000</v>
      </c>
      <c r="H120" s="74"/>
      <c r="I120" s="21"/>
      <c r="J120" s="74"/>
      <c r="K120" s="66"/>
      <c r="L120" s="66"/>
      <c r="M120" s="66"/>
      <c r="N120" s="66"/>
      <c r="O120" s="66"/>
      <c r="P120" s="66"/>
      <c r="Q120" s="66"/>
      <c r="R120" s="66"/>
      <c r="S120" s="66"/>
      <c r="T120" s="66">
        <v>250000000</v>
      </c>
      <c r="U120" s="66"/>
      <c r="V120" s="66"/>
      <c r="W120" s="66"/>
      <c r="X120" s="66"/>
      <c r="Y120" s="66"/>
      <c r="Z120" s="66"/>
      <c r="AA120" s="66"/>
      <c r="AC120" s="73">
        <f t="shared" si="106"/>
        <v>0.48</v>
      </c>
      <c r="AD120" s="66">
        <f t="shared" si="135"/>
        <v>120000000</v>
      </c>
      <c r="AE120" s="74"/>
      <c r="AF120" s="74"/>
      <c r="AG120" s="74"/>
      <c r="AH120" s="74"/>
      <c r="AI120" s="74"/>
      <c r="AJ120" s="74"/>
      <c r="AK120" s="74"/>
      <c r="AL120" s="74"/>
      <c r="AM120" s="74"/>
      <c r="AN120" s="74"/>
      <c r="AO120" s="74"/>
      <c r="AP120" s="74"/>
      <c r="AQ120" s="74">
        <f>+'[4]ENERO 2016'!$W$84</f>
        <v>120000000</v>
      </c>
      <c r="AR120" s="74"/>
      <c r="AS120" s="74"/>
      <c r="AT120" s="74"/>
      <c r="AU120" s="74"/>
      <c r="AV120" s="74"/>
      <c r="AW120" s="74"/>
      <c r="AX120" s="74"/>
      <c r="AY120" s="73">
        <f t="shared" si="108"/>
        <v>0.52</v>
      </c>
      <c r="AZ120" s="66">
        <f t="shared" si="136"/>
        <v>130000000</v>
      </c>
      <c r="BA120" s="66">
        <f t="shared" si="137"/>
        <v>0</v>
      </c>
      <c r="BB120" s="74">
        <f t="shared" si="138"/>
        <v>0</v>
      </c>
      <c r="BC120" s="74">
        <f t="shared" si="138"/>
        <v>0</v>
      </c>
      <c r="BD120" s="74">
        <f t="shared" si="138"/>
        <v>0</v>
      </c>
      <c r="BE120" s="74">
        <f t="shared" si="138"/>
        <v>0</v>
      </c>
      <c r="BF120" s="74">
        <f t="shared" si="138"/>
        <v>0</v>
      </c>
      <c r="BG120" s="74">
        <f t="shared" si="138"/>
        <v>0</v>
      </c>
      <c r="BH120" s="74">
        <f t="shared" si="138"/>
        <v>0</v>
      </c>
      <c r="BI120" s="74">
        <f t="shared" si="138"/>
        <v>0</v>
      </c>
      <c r="BJ120" s="74">
        <f t="shared" si="138"/>
        <v>0</v>
      </c>
      <c r="BK120" s="74">
        <f t="shared" si="138"/>
        <v>0</v>
      </c>
      <c r="BL120" s="74">
        <f t="shared" si="138"/>
        <v>0</v>
      </c>
      <c r="BM120" s="74">
        <f t="shared" si="138"/>
        <v>130000000</v>
      </c>
      <c r="BN120" s="74">
        <f t="shared" si="138"/>
        <v>0</v>
      </c>
      <c r="BO120" s="74">
        <f t="shared" si="138"/>
        <v>0</v>
      </c>
      <c r="BP120" s="74">
        <f t="shared" si="138"/>
        <v>0</v>
      </c>
      <c r="BQ120" s="74"/>
      <c r="BR120" s="74">
        <f>Y120-AV120</f>
        <v>0</v>
      </c>
      <c r="BS120" s="66">
        <f t="shared" si="140"/>
        <v>0</v>
      </c>
      <c r="BT120" s="74">
        <f>AA120-AX120</f>
        <v>0</v>
      </c>
      <c r="BU120" s="73">
        <f t="shared" si="115"/>
        <v>0.43943404000000003</v>
      </c>
      <c r="BV120" s="66">
        <f t="shared" si="142"/>
        <v>109858510</v>
      </c>
      <c r="BW120" s="74"/>
      <c r="BX120" s="74"/>
      <c r="BY120" s="74"/>
      <c r="BZ120" s="74"/>
      <c r="CA120" s="74"/>
      <c r="CB120" s="74"/>
      <c r="CC120" s="74"/>
      <c r="CD120" s="74"/>
      <c r="CE120" s="74"/>
      <c r="CF120" s="74"/>
      <c r="CG120" s="74"/>
      <c r="CH120" s="74"/>
      <c r="CI120" s="74">
        <f>+'[3]ABRIL 2016'!$H$146</f>
        <v>109858510</v>
      </c>
      <c r="CJ120" s="74"/>
      <c r="CK120" s="74"/>
      <c r="CL120" s="74"/>
      <c r="CM120" s="74"/>
      <c r="CN120" s="74"/>
      <c r="CO120" s="74"/>
      <c r="CP120" s="74"/>
      <c r="CQ120" s="73">
        <f t="shared" si="117"/>
        <v>0.56056595999999992</v>
      </c>
      <c r="CR120" s="66">
        <f t="shared" si="143"/>
        <v>140141490</v>
      </c>
      <c r="CS120" s="66">
        <f t="shared" si="144"/>
        <v>0</v>
      </c>
      <c r="CT120" s="66">
        <f t="shared" si="144"/>
        <v>0</v>
      </c>
      <c r="CU120" s="66">
        <f t="shared" si="144"/>
        <v>0</v>
      </c>
      <c r="CV120" s="66">
        <f t="shared" si="144"/>
        <v>0</v>
      </c>
      <c r="CW120" s="66">
        <f t="shared" si="144"/>
        <v>0</v>
      </c>
      <c r="CX120" s="66">
        <f t="shared" si="144"/>
        <v>0</v>
      </c>
      <c r="CY120" s="66">
        <f t="shared" si="144"/>
        <v>0</v>
      </c>
      <c r="CZ120" s="66">
        <f>O120-CD120</f>
        <v>0</v>
      </c>
      <c r="DA120" s="66">
        <f>P120-CE120</f>
        <v>0</v>
      </c>
      <c r="DB120" s="66">
        <f>Q120-CF120</f>
        <v>0</v>
      </c>
      <c r="DC120" s="66">
        <f t="shared" si="146"/>
        <v>0</v>
      </c>
      <c r="DD120" s="66">
        <f t="shared" si="146"/>
        <v>0</v>
      </c>
      <c r="DE120" s="66">
        <f t="shared" si="146"/>
        <v>140141490</v>
      </c>
      <c r="DF120" s="66">
        <f>U120-CJ120</f>
        <v>0</v>
      </c>
      <c r="DG120" s="66">
        <f>V120-CK120</f>
        <v>0</v>
      </c>
      <c r="DH120" s="66">
        <f>W120-CL120</f>
        <v>0</v>
      </c>
      <c r="DI120" s="66"/>
      <c r="DJ120" s="66">
        <f>Y120-CN120</f>
        <v>0</v>
      </c>
      <c r="DK120" s="66">
        <f>Z120-CO120</f>
        <v>0</v>
      </c>
      <c r="DL120" s="66">
        <f>AA120-CP120</f>
        <v>0</v>
      </c>
      <c r="DN120" s="203"/>
      <c r="DO120" s="203"/>
      <c r="DP120" s="203"/>
      <c r="DQ120" s="203"/>
      <c r="DR120" s="203"/>
    </row>
    <row r="121" spans="1:122" s="72" customFormat="1" ht="60" hidden="1" x14ac:dyDescent="0.25">
      <c r="A121" s="77"/>
      <c r="B121" s="69" t="s">
        <v>36</v>
      </c>
      <c r="C121" s="76" t="s">
        <v>35</v>
      </c>
      <c r="D121" s="69" t="s">
        <v>34</v>
      </c>
      <c r="E121" s="75" t="s">
        <v>3</v>
      </c>
      <c r="F121" s="67" t="s">
        <v>33</v>
      </c>
      <c r="G121" s="66">
        <f t="shared" si="134"/>
        <v>3185000000</v>
      </c>
      <c r="H121" s="74"/>
      <c r="I121" s="21"/>
      <c r="J121" s="74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>
        <f>485000000</f>
        <v>485000000</v>
      </c>
      <c r="V121" s="66"/>
      <c r="W121" s="66"/>
      <c r="X121" s="66"/>
      <c r="Y121" s="66">
        <v>2700000000</v>
      </c>
      <c r="Z121" s="66"/>
      <c r="AA121" s="66"/>
      <c r="AC121" s="73">
        <f t="shared" si="106"/>
        <v>1</v>
      </c>
      <c r="AD121" s="66">
        <f t="shared" si="135"/>
        <v>3185000000</v>
      </c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>
        <f>+'[3]ABRIL 2016'!$X$1694</f>
        <v>485000000</v>
      </c>
      <c r="AS121" s="74"/>
      <c r="AT121" s="74"/>
      <c r="AU121" s="74"/>
      <c r="AV121" s="74">
        <f>+'[6]MARZO 2016 ULTIMO'!$AA$1371</f>
        <v>2700000000</v>
      </c>
      <c r="AW121" s="74"/>
      <c r="AX121" s="74"/>
      <c r="AY121" s="73">
        <f t="shared" si="108"/>
        <v>0</v>
      </c>
      <c r="AZ121" s="66">
        <f t="shared" si="136"/>
        <v>0</v>
      </c>
      <c r="BA121" s="66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>
        <f>U121-AR121</f>
        <v>0</v>
      </c>
      <c r="BO121" s="74"/>
      <c r="BP121" s="74"/>
      <c r="BQ121" s="74"/>
      <c r="BR121" s="74">
        <f>Y121-AV121</f>
        <v>0</v>
      </c>
      <c r="BS121" s="66"/>
      <c r="BT121" s="74"/>
      <c r="BU121" s="73">
        <f t="shared" si="115"/>
        <v>0.25496371679748825</v>
      </c>
      <c r="BV121" s="66">
        <f t="shared" si="142"/>
        <v>812059438</v>
      </c>
      <c r="BW121" s="74"/>
      <c r="BX121" s="74"/>
      <c r="BY121" s="74"/>
      <c r="BZ121" s="74"/>
      <c r="CA121" s="74"/>
      <c r="CB121" s="74"/>
      <c r="CC121" s="74"/>
      <c r="CD121" s="74"/>
      <c r="CE121" s="74"/>
      <c r="CF121" s="74"/>
      <c r="CG121" s="74"/>
      <c r="CH121" s="74"/>
      <c r="CI121" s="74"/>
      <c r="CJ121" s="74">
        <f>+'[1]MAYO 2016'!$H$1940</f>
        <v>359172189</v>
      </c>
      <c r="CK121" s="74"/>
      <c r="CL121" s="74"/>
      <c r="CM121" s="74"/>
      <c r="CN121" s="74">
        <f>+'[1]MAYO 2016'!$H$1948</f>
        <v>452887249</v>
      </c>
      <c r="CO121" s="74"/>
      <c r="CP121" s="74"/>
      <c r="CQ121" s="73">
        <f t="shared" si="117"/>
        <v>0.7450362832025117</v>
      </c>
      <c r="CR121" s="66">
        <f t="shared" si="143"/>
        <v>2372940562</v>
      </c>
      <c r="CS121" s="66"/>
      <c r="CT121" s="66"/>
      <c r="CU121" s="66"/>
      <c r="CV121" s="66"/>
      <c r="CW121" s="66"/>
      <c r="CX121" s="66"/>
      <c r="CY121" s="66"/>
      <c r="CZ121" s="66"/>
      <c r="DA121" s="66"/>
      <c r="DB121" s="66"/>
      <c r="DC121" s="66"/>
      <c r="DD121" s="66"/>
      <c r="DE121" s="66"/>
      <c r="DF121" s="66">
        <f>U121-CJ121</f>
        <v>125827811</v>
      </c>
      <c r="DG121" s="66"/>
      <c r="DH121" s="66"/>
      <c r="DI121" s="66"/>
      <c r="DJ121" s="66">
        <f>Y121-CN121</f>
        <v>2247112751</v>
      </c>
      <c r="DK121" s="66"/>
      <c r="DL121" s="66"/>
      <c r="DN121" s="203"/>
      <c r="DO121" s="203"/>
      <c r="DP121" s="203"/>
      <c r="DQ121" s="203"/>
      <c r="DR121" s="203"/>
    </row>
    <row r="122" spans="1:122" ht="39.75" hidden="1" customHeight="1" x14ac:dyDescent="0.25">
      <c r="A122" s="221" t="s">
        <v>32</v>
      </c>
      <c r="B122" s="215" t="s">
        <v>31</v>
      </c>
      <c r="C122" s="70" t="s">
        <v>30</v>
      </c>
      <c r="D122" s="69" t="s">
        <v>29</v>
      </c>
      <c r="E122" s="68">
        <v>510</v>
      </c>
      <c r="F122" s="67" t="s">
        <v>21</v>
      </c>
      <c r="G122" s="66">
        <f t="shared" si="134"/>
        <v>95000000</v>
      </c>
      <c r="H122" s="66"/>
      <c r="I122" s="66"/>
      <c r="J122" s="66"/>
      <c r="K122" s="66"/>
      <c r="L122" s="66">
        <v>95000000</v>
      </c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22">
        <f t="shared" si="106"/>
        <v>0.47545263157894735</v>
      </c>
      <c r="AD122" s="66">
        <f t="shared" si="135"/>
        <v>45168000</v>
      </c>
      <c r="AE122" s="66"/>
      <c r="AF122" s="66"/>
      <c r="AG122" s="66"/>
      <c r="AH122" s="66"/>
      <c r="AI122" s="66">
        <f>+'[1]MAYO 2016'!$O$1439</f>
        <v>45168000</v>
      </c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22">
        <f t="shared" si="108"/>
        <v>0.52454736842105265</v>
      </c>
      <c r="AZ122" s="66">
        <f t="shared" si="136"/>
        <v>49832000</v>
      </c>
      <c r="BA122" s="66">
        <f t="shared" ref="BA122:BA127" si="149">+H122</f>
        <v>0</v>
      </c>
      <c r="BB122" s="66">
        <f t="shared" ref="BB122:BD127" si="150">I122-AF122</f>
        <v>0</v>
      </c>
      <c r="BC122" s="66">
        <f t="shared" si="150"/>
        <v>0</v>
      </c>
      <c r="BD122" s="66">
        <f t="shared" si="150"/>
        <v>0</v>
      </c>
      <c r="BE122" s="66">
        <f t="shared" ref="BE122:BP127" si="151">+L122-AI122</f>
        <v>49832000</v>
      </c>
      <c r="BF122" s="66">
        <f t="shared" si="151"/>
        <v>0</v>
      </c>
      <c r="BG122" s="66">
        <f t="shared" si="151"/>
        <v>0</v>
      </c>
      <c r="BH122" s="66">
        <f t="shared" si="151"/>
        <v>0</v>
      </c>
      <c r="BI122" s="66">
        <f t="shared" si="151"/>
        <v>0</v>
      </c>
      <c r="BJ122" s="66">
        <f t="shared" si="151"/>
        <v>0</v>
      </c>
      <c r="BK122" s="66">
        <f t="shared" si="151"/>
        <v>0</v>
      </c>
      <c r="BL122" s="66">
        <f t="shared" si="151"/>
        <v>0</v>
      </c>
      <c r="BM122" s="66">
        <f t="shared" si="151"/>
        <v>0</v>
      </c>
      <c r="BN122" s="66">
        <f t="shared" si="151"/>
        <v>0</v>
      </c>
      <c r="BO122" s="66">
        <f t="shared" si="151"/>
        <v>0</v>
      </c>
      <c r="BP122" s="66">
        <f t="shared" si="151"/>
        <v>0</v>
      </c>
      <c r="BQ122" s="66"/>
      <c r="BR122" s="66"/>
      <c r="BS122" s="66">
        <f t="shared" ref="BS122:BS127" si="152">Z122-AW122</f>
        <v>0</v>
      </c>
      <c r="BT122" s="66">
        <f t="shared" ref="BT122:BT127" si="153">+AA122-AX122</f>
        <v>0</v>
      </c>
      <c r="BU122" s="22">
        <f t="shared" si="115"/>
        <v>0.47545263157894735</v>
      </c>
      <c r="BV122" s="66">
        <f t="shared" si="142"/>
        <v>45168000</v>
      </c>
      <c r="BW122" s="66"/>
      <c r="BX122" s="66"/>
      <c r="BY122" s="66"/>
      <c r="BZ122" s="66"/>
      <c r="CA122" s="66">
        <f>+'[1]MAYO 2016'!$H$1437</f>
        <v>45168000</v>
      </c>
      <c r="CB122" s="66"/>
      <c r="CC122" s="66"/>
      <c r="CD122" s="66"/>
      <c r="CE122" s="66"/>
      <c r="CF122" s="66"/>
      <c r="CG122" s="66"/>
      <c r="CH122" s="66"/>
      <c r="CI122" s="66"/>
      <c r="CJ122" s="66"/>
      <c r="CK122" s="66"/>
      <c r="CL122" s="66"/>
      <c r="CM122" s="66"/>
      <c r="CN122" s="66"/>
      <c r="CO122" s="66"/>
      <c r="CP122" s="66"/>
      <c r="CQ122" s="22">
        <f t="shared" si="117"/>
        <v>0.52454736842105265</v>
      </c>
      <c r="CR122" s="66">
        <f t="shared" si="143"/>
        <v>49832000</v>
      </c>
      <c r="CS122" s="66">
        <f t="shared" ref="CS122:CY127" si="154">H122-BW122</f>
        <v>0</v>
      </c>
      <c r="CT122" s="66">
        <f t="shared" si="154"/>
        <v>0</v>
      </c>
      <c r="CU122" s="66">
        <f t="shared" si="154"/>
        <v>0</v>
      </c>
      <c r="CV122" s="66">
        <f t="shared" si="154"/>
        <v>0</v>
      </c>
      <c r="CW122" s="66">
        <f t="shared" si="154"/>
        <v>49832000</v>
      </c>
      <c r="CX122" s="66">
        <f t="shared" si="154"/>
        <v>0</v>
      </c>
      <c r="CY122" s="66">
        <f t="shared" si="154"/>
        <v>0</v>
      </c>
      <c r="CZ122" s="66">
        <f t="shared" ref="CZ122:DB127" si="155">+O122-CD122</f>
        <v>0</v>
      </c>
      <c r="DA122" s="66">
        <f t="shared" si="155"/>
        <v>0</v>
      </c>
      <c r="DB122" s="66">
        <f t="shared" si="155"/>
        <v>0</v>
      </c>
      <c r="DC122" s="66">
        <f t="shared" ref="DC122:DE127" si="156">R122-CG122</f>
        <v>0</v>
      </c>
      <c r="DD122" s="66">
        <f t="shared" si="156"/>
        <v>0</v>
      </c>
      <c r="DE122" s="66">
        <f t="shared" si="156"/>
        <v>0</v>
      </c>
      <c r="DF122" s="66">
        <f t="shared" ref="DF122:DH127" si="157">+U122-CJ122</f>
        <v>0</v>
      </c>
      <c r="DG122" s="66">
        <f t="shared" si="157"/>
        <v>0</v>
      </c>
      <c r="DH122" s="66">
        <f t="shared" si="157"/>
        <v>0</v>
      </c>
      <c r="DI122" s="66"/>
      <c r="DJ122" s="66">
        <f t="shared" ref="DJ122:DL127" si="158">+Y122-CN122</f>
        <v>0</v>
      </c>
      <c r="DK122" s="66">
        <f t="shared" si="158"/>
        <v>0</v>
      </c>
      <c r="DL122" s="66">
        <f t="shared" si="158"/>
        <v>0</v>
      </c>
      <c r="DN122" s="198"/>
      <c r="DO122" s="198"/>
      <c r="DP122" s="198"/>
      <c r="DQ122" s="198"/>
      <c r="DR122" s="198"/>
    </row>
    <row r="123" spans="1:122" ht="50.25" hidden="1" customHeight="1" x14ac:dyDescent="0.25">
      <c r="A123" s="221"/>
      <c r="B123" s="216"/>
      <c r="C123" s="70" t="s">
        <v>28</v>
      </c>
      <c r="D123" s="69" t="s">
        <v>27</v>
      </c>
      <c r="E123" s="68">
        <v>510</v>
      </c>
      <c r="F123" s="67" t="s">
        <v>21</v>
      </c>
      <c r="G123" s="66">
        <f t="shared" si="134"/>
        <v>102000000</v>
      </c>
      <c r="H123" s="66"/>
      <c r="I123" s="66"/>
      <c r="J123" s="66"/>
      <c r="K123" s="66"/>
      <c r="L123" s="66">
        <v>102000000</v>
      </c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C123" s="22">
        <f t="shared" si="106"/>
        <v>0.62745098039215685</v>
      </c>
      <c r="AD123" s="66">
        <f t="shared" si="135"/>
        <v>64000000</v>
      </c>
      <c r="AE123" s="66"/>
      <c r="AF123" s="66"/>
      <c r="AG123" s="66"/>
      <c r="AH123" s="66"/>
      <c r="AI123" s="66">
        <f>+'[4]ENERO 2016'!$O$604</f>
        <v>64000000</v>
      </c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  <c r="AX123" s="66"/>
      <c r="AY123" s="22">
        <f t="shared" si="108"/>
        <v>0.37254901960784315</v>
      </c>
      <c r="AZ123" s="66">
        <f t="shared" si="136"/>
        <v>38000000</v>
      </c>
      <c r="BA123" s="66">
        <f t="shared" si="149"/>
        <v>0</v>
      </c>
      <c r="BB123" s="66">
        <f t="shared" si="150"/>
        <v>0</v>
      </c>
      <c r="BC123" s="66">
        <f t="shared" si="150"/>
        <v>0</v>
      </c>
      <c r="BD123" s="66">
        <f t="shared" si="150"/>
        <v>0</v>
      </c>
      <c r="BE123" s="66">
        <f t="shared" si="151"/>
        <v>38000000</v>
      </c>
      <c r="BF123" s="66">
        <f t="shared" si="151"/>
        <v>0</v>
      </c>
      <c r="BG123" s="66">
        <f t="shared" si="151"/>
        <v>0</v>
      </c>
      <c r="BH123" s="66">
        <f t="shared" si="151"/>
        <v>0</v>
      </c>
      <c r="BI123" s="66">
        <f t="shared" si="151"/>
        <v>0</v>
      </c>
      <c r="BJ123" s="66">
        <f t="shared" si="151"/>
        <v>0</v>
      </c>
      <c r="BK123" s="66">
        <f t="shared" si="151"/>
        <v>0</v>
      </c>
      <c r="BL123" s="66">
        <f t="shared" si="151"/>
        <v>0</v>
      </c>
      <c r="BM123" s="66">
        <f t="shared" si="151"/>
        <v>0</v>
      </c>
      <c r="BN123" s="66">
        <f t="shared" si="151"/>
        <v>0</v>
      </c>
      <c r="BO123" s="66">
        <f t="shared" si="151"/>
        <v>0</v>
      </c>
      <c r="BP123" s="66">
        <f t="shared" si="151"/>
        <v>0</v>
      </c>
      <c r="BQ123" s="66"/>
      <c r="BR123" s="66"/>
      <c r="BS123" s="66">
        <f t="shared" si="152"/>
        <v>0</v>
      </c>
      <c r="BT123" s="66">
        <f t="shared" si="153"/>
        <v>0</v>
      </c>
      <c r="BU123" s="22">
        <f t="shared" si="115"/>
        <v>0.56530914705882351</v>
      </c>
      <c r="BV123" s="66">
        <f t="shared" si="142"/>
        <v>57661533</v>
      </c>
      <c r="BW123" s="66"/>
      <c r="BX123" s="66"/>
      <c r="BY123" s="66"/>
      <c r="BZ123" s="66"/>
      <c r="CA123" s="66">
        <v>57661533</v>
      </c>
      <c r="CB123" s="66"/>
      <c r="CC123" s="66"/>
      <c r="CD123" s="66"/>
      <c r="CE123" s="66"/>
      <c r="CF123" s="66"/>
      <c r="CG123" s="66"/>
      <c r="CH123" s="66"/>
      <c r="CI123" s="66"/>
      <c r="CJ123" s="66"/>
      <c r="CK123" s="66"/>
      <c r="CL123" s="66"/>
      <c r="CM123" s="66"/>
      <c r="CN123" s="66"/>
      <c r="CO123" s="66"/>
      <c r="CP123" s="66"/>
      <c r="CQ123" s="22">
        <f t="shared" si="117"/>
        <v>0.43469085294117649</v>
      </c>
      <c r="CR123" s="66">
        <f t="shared" si="143"/>
        <v>44338467</v>
      </c>
      <c r="CS123" s="66">
        <f t="shared" si="154"/>
        <v>0</v>
      </c>
      <c r="CT123" s="66">
        <f t="shared" si="154"/>
        <v>0</v>
      </c>
      <c r="CU123" s="66">
        <f t="shared" si="154"/>
        <v>0</v>
      </c>
      <c r="CV123" s="66">
        <f t="shared" si="154"/>
        <v>0</v>
      </c>
      <c r="CW123" s="66">
        <f t="shared" si="154"/>
        <v>44338467</v>
      </c>
      <c r="CX123" s="66">
        <f t="shared" si="154"/>
        <v>0</v>
      </c>
      <c r="CY123" s="66">
        <f t="shared" si="154"/>
        <v>0</v>
      </c>
      <c r="CZ123" s="66">
        <f t="shared" si="155"/>
        <v>0</v>
      </c>
      <c r="DA123" s="66">
        <f t="shared" si="155"/>
        <v>0</v>
      </c>
      <c r="DB123" s="66">
        <f t="shared" si="155"/>
        <v>0</v>
      </c>
      <c r="DC123" s="66">
        <f t="shared" si="156"/>
        <v>0</v>
      </c>
      <c r="DD123" s="66">
        <f t="shared" si="156"/>
        <v>0</v>
      </c>
      <c r="DE123" s="66">
        <f t="shared" si="156"/>
        <v>0</v>
      </c>
      <c r="DF123" s="66">
        <f t="shared" si="157"/>
        <v>0</v>
      </c>
      <c r="DG123" s="66">
        <f t="shared" si="157"/>
        <v>0</v>
      </c>
      <c r="DH123" s="66">
        <f t="shared" si="157"/>
        <v>0</v>
      </c>
      <c r="DI123" s="66"/>
      <c r="DJ123" s="66">
        <f t="shared" si="158"/>
        <v>0</v>
      </c>
      <c r="DK123" s="66">
        <f t="shared" si="158"/>
        <v>0</v>
      </c>
      <c r="DL123" s="66">
        <f t="shared" si="158"/>
        <v>0</v>
      </c>
      <c r="DN123" s="198"/>
      <c r="DO123" s="198"/>
      <c r="DP123" s="198"/>
      <c r="DQ123" s="198"/>
      <c r="DR123" s="198"/>
    </row>
    <row r="124" spans="1:122" ht="45" hidden="1" x14ac:dyDescent="0.25">
      <c r="A124" s="221"/>
      <c r="B124" s="217"/>
      <c r="C124" s="70" t="s">
        <v>26</v>
      </c>
      <c r="D124" s="69" t="s">
        <v>25</v>
      </c>
      <c r="E124" s="68">
        <v>510</v>
      </c>
      <c r="F124" s="67" t="s">
        <v>21</v>
      </c>
      <c r="G124" s="66">
        <f t="shared" si="134"/>
        <v>10000000</v>
      </c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>
        <v>10000000</v>
      </c>
      <c r="U124" s="66"/>
      <c r="V124" s="66"/>
      <c r="W124" s="66"/>
      <c r="X124" s="66"/>
      <c r="Y124" s="66"/>
      <c r="Z124" s="66"/>
      <c r="AA124" s="66"/>
      <c r="AC124" s="22">
        <f t="shared" si="106"/>
        <v>0</v>
      </c>
      <c r="AD124" s="66">
        <f t="shared" si="135"/>
        <v>0</v>
      </c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  <c r="AU124" s="66"/>
      <c r="AV124" s="66"/>
      <c r="AW124" s="66"/>
      <c r="AX124" s="66"/>
      <c r="AY124" s="22">
        <f t="shared" si="108"/>
        <v>1</v>
      </c>
      <c r="AZ124" s="66">
        <f t="shared" si="136"/>
        <v>10000000</v>
      </c>
      <c r="BA124" s="66">
        <f t="shared" si="149"/>
        <v>0</v>
      </c>
      <c r="BB124" s="66">
        <f t="shared" si="150"/>
        <v>0</v>
      </c>
      <c r="BC124" s="66">
        <f t="shared" si="150"/>
        <v>0</v>
      </c>
      <c r="BD124" s="66">
        <f t="shared" si="150"/>
        <v>0</v>
      </c>
      <c r="BE124" s="66">
        <f t="shared" si="151"/>
        <v>0</v>
      </c>
      <c r="BF124" s="66">
        <f t="shared" si="151"/>
        <v>0</v>
      </c>
      <c r="BG124" s="66">
        <f t="shared" si="151"/>
        <v>0</v>
      </c>
      <c r="BH124" s="66">
        <f t="shared" si="151"/>
        <v>0</v>
      </c>
      <c r="BI124" s="66">
        <f t="shared" si="151"/>
        <v>0</v>
      </c>
      <c r="BJ124" s="66">
        <f t="shared" si="151"/>
        <v>0</v>
      </c>
      <c r="BK124" s="66">
        <f t="shared" si="151"/>
        <v>0</v>
      </c>
      <c r="BL124" s="66">
        <f t="shared" si="151"/>
        <v>0</v>
      </c>
      <c r="BM124" s="66">
        <f t="shared" si="151"/>
        <v>10000000</v>
      </c>
      <c r="BN124" s="66">
        <f t="shared" si="151"/>
        <v>0</v>
      </c>
      <c r="BO124" s="66">
        <f t="shared" si="151"/>
        <v>0</v>
      </c>
      <c r="BP124" s="66">
        <f t="shared" si="151"/>
        <v>0</v>
      </c>
      <c r="BQ124" s="66"/>
      <c r="BR124" s="66"/>
      <c r="BS124" s="66">
        <f t="shared" si="152"/>
        <v>0</v>
      </c>
      <c r="BT124" s="66">
        <f t="shared" si="153"/>
        <v>0</v>
      </c>
      <c r="BU124" s="22">
        <f t="shared" si="115"/>
        <v>0</v>
      </c>
      <c r="BV124" s="66">
        <f t="shared" si="142"/>
        <v>0</v>
      </c>
      <c r="BW124" s="66"/>
      <c r="BX124" s="66"/>
      <c r="BY124" s="66"/>
      <c r="BZ124" s="66"/>
      <c r="CA124" s="66"/>
      <c r="CB124" s="66"/>
      <c r="CC124" s="66"/>
      <c r="CD124" s="66"/>
      <c r="CE124" s="66"/>
      <c r="CF124" s="66"/>
      <c r="CG124" s="66"/>
      <c r="CH124" s="66"/>
      <c r="CI124" s="66"/>
      <c r="CJ124" s="66"/>
      <c r="CK124" s="66"/>
      <c r="CL124" s="66"/>
      <c r="CM124" s="66"/>
      <c r="CN124" s="66"/>
      <c r="CO124" s="66"/>
      <c r="CP124" s="66"/>
      <c r="CQ124" s="22">
        <f t="shared" si="117"/>
        <v>1</v>
      </c>
      <c r="CR124" s="66">
        <f t="shared" si="143"/>
        <v>10000000</v>
      </c>
      <c r="CS124" s="66">
        <f t="shared" si="154"/>
        <v>0</v>
      </c>
      <c r="CT124" s="66">
        <f t="shared" si="154"/>
        <v>0</v>
      </c>
      <c r="CU124" s="66">
        <f t="shared" si="154"/>
        <v>0</v>
      </c>
      <c r="CV124" s="66">
        <f t="shared" si="154"/>
        <v>0</v>
      </c>
      <c r="CW124" s="66">
        <f t="shared" si="154"/>
        <v>0</v>
      </c>
      <c r="CX124" s="66">
        <f t="shared" si="154"/>
        <v>0</v>
      </c>
      <c r="CY124" s="66">
        <f t="shared" si="154"/>
        <v>0</v>
      </c>
      <c r="CZ124" s="66">
        <f t="shared" si="155"/>
        <v>0</v>
      </c>
      <c r="DA124" s="66">
        <f t="shared" si="155"/>
        <v>0</v>
      </c>
      <c r="DB124" s="66">
        <f t="shared" si="155"/>
        <v>0</v>
      </c>
      <c r="DC124" s="66">
        <f t="shared" si="156"/>
        <v>0</v>
      </c>
      <c r="DD124" s="66">
        <f t="shared" si="156"/>
        <v>0</v>
      </c>
      <c r="DE124" s="66">
        <f t="shared" si="156"/>
        <v>10000000</v>
      </c>
      <c r="DF124" s="66">
        <f t="shared" si="157"/>
        <v>0</v>
      </c>
      <c r="DG124" s="66">
        <f t="shared" si="157"/>
        <v>0</v>
      </c>
      <c r="DH124" s="66">
        <f t="shared" si="157"/>
        <v>0</v>
      </c>
      <c r="DI124" s="66"/>
      <c r="DJ124" s="66">
        <f t="shared" si="158"/>
        <v>0</v>
      </c>
      <c r="DK124" s="66">
        <f t="shared" si="158"/>
        <v>0</v>
      </c>
      <c r="DL124" s="66">
        <f t="shared" si="158"/>
        <v>0</v>
      </c>
      <c r="DN124" s="198"/>
      <c r="DO124" s="198"/>
      <c r="DP124" s="198"/>
      <c r="DQ124" s="198"/>
      <c r="DR124" s="198"/>
    </row>
    <row r="125" spans="1:122" ht="39" hidden="1" customHeight="1" x14ac:dyDescent="0.25">
      <c r="A125" s="221"/>
      <c r="B125" s="71" t="s">
        <v>24</v>
      </c>
      <c r="C125" s="70" t="s">
        <v>23</v>
      </c>
      <c r="D125" s="69" t="s">
        <v>22</v>
      </c>
      <c r="E125" s="68">
        <v>510</v>
      </c>
      <c r="F125" s="67" t="s">
        <v>21</v>
      </c>
      <c r="G125" s="66">
        <f t="shared" si="134"/>
        <v>80000000</v>
      </c>
      <c r="H125" s="66"/>
      <c r="I125" s="66"/>
      <c r="J125" s="66"/>
      <c r="K125" s="66"/>
      <c r="L125" s="66">
        <v>80000000</v>
      </c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C125" s="22">
        <f t="shared" si="106"/>
        <v>1</v>
      </c>
      <c r="AD125" s="66">
        <f t="shared" si="135"/>
        <v>80000000</v>
      </c>
      <c r="AE125" s="66"/>
      <c r="AF125" s="66"/>
      <c r="AG125" s="66"/>
      <c r="AH125" s="66"/>
      <c r="AI125" s="66">
        <f>+'[4]ENERO 2016'!$O$625</f>
        <v>80000000</v>
      </c>
      <c r="AJ125" s="66"/>
      <c r="AK125" s="66"/>
      <c r="AL125" s="66"/>
      <c r="AM125" s="66"/>
      <c r="AN125" s="66"/>
      <c r="AO125" s="66"/>
      <c r="AP125" s="66"/>
      <c r="AQ125" s="66"/>
      <c r="AR125" s="66"/>
      <c r="AS125" s="66"/>
      <c r="AT125" s="66"/>
      <c r="AU125" s="66"/>
      <c r="AV125" s="66"/>
      <c r="AW125" s="66"/>
      <c r="AX125" s="66"/>
      <c r="AY125" s="22">
        <f t="shared" si="108"/>
        <v>0</v>
      </c>
      <c r="AZ125" s="66">
        <f t="shared" si="136"/>
        <v>0</v>
      </c>
      <c r="BA125" s="66">
        <f t="shared" si="149"/>
        <v>0</v>
      </c>
      <c r="BB125" s="66">
        <f t="shared" si="150"/>
        <v>0</v>
      </c>
      <c r="BC125" s="66">
        <f t="shared" si="150"/>
        <v>0</v>
      </c>
      <c r="BD125" s="66">
        <f t="shared" si="150"/>
        <v>0</v>
      </c>
      <c r="BE125" s="66">
        <f t="shared" si="151"/>
        <v>0</v>
      </c>
      <c r="BF125" s="66">
        <f t="shared" si="151"/>
        <v>0</v>
      </c>
      <c r="BG125" s="66">
        <f t="shared" si="151"/>
        <v>0</v>
      </c>
      <c r="BH125" s="66">
        <f t="shared" si="151"/>
        <v>0</v>
      </c>
      <c r="BI125" s="66">
        <f t="shared" si="151"/>
        <v>0</v>
      </c>
      <c r="BJ125" s="66">
        <f t="shared" si="151"/>
        <v>0</v>
      </c>
      <c r="BK125" s="66">
        <f t="shared" si="151"/>
        <v>0</v>
      </c>
      <c r="BL125" s="66">
        <f t="shared" si="151"/>
        <v>0</v>
      </c>
      <c r="BM125" s="66">
        <f t="shared" si="151"/>
        <v>0</v>
      </c>
      <c r="BN125" s="66">
        <f t="shared" si="151"/>
        <v>0</v>
      </c>
      <c r="BO125" s="66">
        <f t="shared" si="151"/>
        <v>0</v>
      </c>
      <c r="BP125" s="66">
        <f t="shared" si="151"/>
        <v>0</v>
      </c>
      <c r="BQ125" s="66"/>
      <c r="BR125" s="66"/>
      <c r="BS125" s="66">
        <f t="shared" si="152"/>
        <v>0</v>
      </c>
      <c r="BT125" s="66">
        <f t="shared" si="153"/>
        <v>0</v>
      </c>
      <c r="BU125" s="22">
        <f t="shared" si="115"/>
        <v>0.97971187500000001</v>
      </c>
      <c r="BV125" s="66">
        <f t="shared" si="142"/>
        <v>78376950</v>
      </c>
      <c r="BW125" s="66"/>
      <c r="BX125" s="66"/>
      <c r="BY125" s="66"/>
      <c r="BZ125" s="66"/>
      <c r="CA125" s="66">
        <f>+'[6]MARZO 2016 ULTIMO'!$H$1027</f>
        <v>78376950</v>
      </c>
      <c r="CB125" s="66"/>
      <c r="CC125" s="66"/>
      <c r="CD125" s="66"/>
      <c r="CE125" s="66"/>
      <c r="CF125" s="66"/>
      <c r="CG125" s="66"/>
      <c r="CH125" s="66"/>
      <c r="CI125" s="66"/>
      <c r="CJ125" s="66"/>
      <c r="CK125" s="66"/>
      <c r="CL125" s="66"/>
      <c r="CM125" s="66"/>
      <c r="CN125" s="66"/>
      <c r="CO125" s="66"/>
      <c r="CP125" s="66"/>
      <c r="CQ125" s="22">
        <f t="shared" si="117"/>
        <v>2.028812499999999E-2</v>
      </c>
      <c r="CR125" s="66">
        <f t="shared" si="143"/>
        <v>1623050</v>
      </c>
      <c r="CS125" s="66">
        <f t="shared" si="154"/>
        <v>0</v>
      </c>
      <c r="CT125" s="66">
        <f t="shared" si="154"/>
        <v>0</v>
      </c>
      <c r="CU125" s="66">
        <f t="shared" si="154"/>
        <v>0</v>
      </c>
      <c r="CV125" s="66">
        <f t="shared" si="154"/>
        <v>0</v>
      </c>
      <c r="CW125" s="66">
        <f t="shared" si="154"/>
        <v>1623050</v>
      </c>
      <c r="CX125" s="66">
        <f t="shared" si="154"/>
        <v>0</v>
      </c>
      <c r="CY125" s="66">
        <f t="shared" si="154"/>
        <v>0</v>
      </c>
      <c r="CZ125" s="66">
        <f t="shared" si="155"/>
        <v>0</v>
      </c>
      <c r="DA125" s="66">
        <f t="shared" si="155"/>
        <v>0</v>
      </c>
      <c r="DB125" s="66">
        <f t="shared" si="155"/>
        <v>0</v>
      </c>
      <c r="DC125" s="66">
        <f t="shared" si="156"/>
        <v>0</v>
      </c>
      <c r="DD125" s="66">
        <f t="shared" si="156"/>
        <v>0</v>
      </c>
      <c r="DE125" s="66">
        <f t="shared" si="156"/>
        <v>0</v>
      </c>
      <c r="DF125" s="66">
        <f t="shared" si="157"/>
        <v>0</v>
      </c>
      <c r="DG125" s="66">
        <f t="shared" si="157"/>
        <v>0</v>
      </c>
      <c r="DH125" s="66">
        <f t="shared" si="157"/>
        <v>0</v>
      </c>
      <c r="DI125" s="66"/>
      <c r="DJ125" s="66">
        <f t="shared" si="158"/>
        <v>0</v>
      </c>
      <c r="DK125" s="66">
        <f t="shared" si="158"/>
        <v>0</v>
      </c>
      <c r="DL125" s="66">
        <f t="shared" si="158"/>
        <v>0</v>
      </c>
      <c r="DN125" s="198"/>
      <c r="DO125" s="198"/>
      <c r="DP125" s="198"/>
      <c r="DQ125" s="198"/>
      <c r="DR125" s="198"/>
    </row>
    <row r="126" spans="1:122" ht="47.25" hidden="1" customHeight="1" x14ac:dyDescent="0.25">
      <c r="A126" s="221"/>
      <c r="B126" s="71" t="s">
        <v>20</v>
      </c>
      <c r="C126" s="70" t="s">
        <v>19</v>
      </c>
      <c r="D126" s="69" t="s">
        <v>18</v>
      </c>
      <c r="E126" s="68">
        <v>510</v>
      </c>
      <c r="F126" s="67" t="s">
        <v>17</v>
      </c>
      <c r="G126" s="66">
        <f t="shared" si="134"/>
        <v>110000000</v>
      </c>
      <c r="H126" s="66"/>
      <c r="I126" s="66"/>
      <c r="J126" s="66"/>
      <c r="K126" s="66"/>
      <c r="L126" s="66">
        <v>110000000</v>
      </c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C126" s="22">
        <f t="shared" si="106"/>
        <v>0.78811480909090914</v>
      </c>
      <c r="AD126" s="66">
        <f t="shared" si="135"/>
        <v>86692629</v>
      </c>
      <c r="AE126" s="66"/>
      <c r="AF126" s="66"/>
      <c r="AG126" s="66"/>
      <c r="AH126" s="66"/>
      <c r="AI126" s="66">
        <f>+'[6]MARZO 2016 ULTIMO'!$O$1042</f>
        <v>86692629</v>
      </c>
      <c r="AJ126" s="66"/>
      <c r="AK126" s="66"/>
      <c r="AL126" s="66"/>
      <c r="AM126" s="66"/>
      <c r="AN126" s="66"/>
      <c r="AO126" s="66"/>
      <c r="AP126" s="66"/>
      <c r="AQ126" s="66"/>
      <c r="AR126" s="66"/>
      <c r="AS126" s="66"/>
      <c r="AT126" s="66"/>
      <c r="AU126" s="66"/>
      <c r="AV126" s="66"/>
      <c r="AW126" s="66"/>
      <c r="AX126" s="66"/>
      <c r="AY126" s="22">
        <f t="shared" si="108"/>
        <v>0.21188519090909086</v>
      </c>
      <c r="AZ126" s="66">
        <f t="shared" si="136"/>
        <v>23307371</v>
      </c>
      <c r="BA126" s="66">
        <f t="shared" si="149"/>
        <v>0</v>
      </c>
      <c r="BB126" s="66">
        <f t="shared" si="150"/>
        <v>0</v>
      </c>
      <c r="BC126" s="66">
        <f t="shared" si="150"/>
        <v>0</v>
      </c>
      <c r="BD126" s="66">
        <f t="shared" si="150"/>
        <v>0</v>
      </c>
      <c r="BE126" s="66">
        <f t="shared" si="151"/>
        <v>23307371</v>
      </c>
      <c r="BF126" s="66">
        <f t="shared" si="151"/>
        <v>0</v>
      </c>
      <c r="BG126" s="66">
        <f t="shared" si="151"/>
        <v>0</v>
      </c>
      <c r="BH126" s="66">
        <f t="shared" si="151"/>
        <v>0</v>
      </c>
      <c r="BI126" s="66">
        <f t="shared" si="151"/>
        <v>0</v>
      </c>
      <c r="BJ126" s="66">
        <f t="shared" si="151"/>
        <v>0</v>
      </c>
      <c r="BK126" s="66">
        <f t="shared" si="151"/>
        <v>0</v>
      </c>
      <c r="BL126" s="66">
        <f t="shared" si="151"/>
        <v>0</v>
      </c>
      <c r="BM126" s="66">
        <f t="shared" si="151"/>
        <v>0</v>
      </c>
      <c r="BN126" s="66">
        <f t="shared" si="151"/>
        <v>0</v>
      </c>
      <c r="BO126" s="66">
        <f t="shared" si="151"/>
        <v>0</v>
      </c>
      <c r="BP126" s="66">
        <f t="shared" si="151"/>
        <v>0</v>
      </c>
      <c r="BQ126" s="66"/>
      <c r="BR126" s="66"/>
      <c r="BS126" s="66">
        <f t="shared" si="152"/>
        <v>0</v>
      </c>
      <c r="BT126" s="66">
        <f t="shared" si="153"/>
        <v>0</v>
      </c>
      <c r="BU126" s="22">
        <f t="shared" si="115"/>
        <v>0.77678147272727271</v>
      </c>
      <c r="BV126" s="66">
        <f t="shared" si="142"/>
        <v>85445962</v>
      </c>
      <c r="BW126" s="66"/>
      <c r="BX126" s="66"/>
      <c r="BY126" s="66"/>
      <c r="BZ126" s="66"/>
      <c r="CA126" s="66">
        <f>+'[3]ABRIL 2016'!$H$1301</f>
        <v>85445962</v>
      </c>
      <c r="CB126" s="66"/>
      <c r="CC126" s="66"/>
      <c r="CD126" s="66"/>
      <c r="CE126" s="66"/>
      <c r="CF126" s="66"/>
      <c r="CG126" s="66"/>
      <c r="CH126" s="66"/>
      <c r="CI126" s="66"/>
      <c r="CJ126" s="66"/>
      <c r="CK126" s="66"/>
      <c r="CL126" s="66"/>
      <c r="CM126" s="66"/>
      <c r="CN126" s="66"/>
      <c r="CO126" s="66"/>
      <c r="CP126" s="66"/>
      <c r="CQ126" s="22">
        <f t="shared" si="117"/>
        <v>0.22321852727272729</v>
      </c>
      <c r="CR126" s="66">
        <f t="shared" si="143"/>
        <v>24554038</v>
      </c>
      <c r="CS126" s="66">
        <f t="shared" si="154"/>
        <v>0</v>
      </c>
      <c r="CT126" s="66">
        <f t="shared" si="154"/>
        <v>0</v>
      </c>
      <c r="CU126" s="66">
        <f t="shared" si="154"/>
        <v>0</v>
      </c>
      <c r="CV126" s="66">
        <f t="shared" si="154"/>
        <v>0</v>
      </c>
      <c r="CW126" s="66">
        <f t="shared" si="154"/>
        <v>24554038</v>
      </c>
      <c r="CX126" s="66">
        <f t="shared" si="154"/>
        <v>0</v>
      </c>
      <c r="CY126" s="66">
        <f t="shared" si="154"/>
        <v>0</v>
      </c>
      <c r="CZ126" s="66">
        <f t="shared" si="155"/>
        <v>0</v>
      </c>
      <c r="DA126" s="66">
        <f t="shared" si="155"/>
        <v>0</v>
      </c>
      <c r="DB126" s="66">
        <f t="shared" si="155"/>
        <v>0</v>
      </c>
      <c r="DC126" s="66">
        <f t="shared" si="156"/>
        <v>0</v>
      </c>
      <c r="DD126" s="66">
        <f t="shared" si="156"/>
        <v>0</v>
      </c>
      <c r="DE126" s="66">
        <f t="shared" si="156"/>
        <v>0</v>
      </c>
      <c r="DF126" s="66">
        <f t="shared" si="157"/>
        <v>0</v>
      </c>
      <c r="DG126" s="66">
        <f t="shared" si="157"/>
        <v>0</v>
      </c>
      <c r="DH126" s="66">
        <f t="shared" si="157"/>
        <v>0</v>
      </c>
      <c r="DI126" s="66"/>
      <c r="DJ126" s="66">
        <f t="shared" si="158"/>
        <v>0</v>
      </c>
      <c r="DK126" s="66">
        <f t="shared" si="158"/>
        <v>0</v>
      </c>
      <c r="DL126" s="66">
        <f t="shared" si="158"/>
        <v>0</v>
      </c>
      <c r="DN126" s="198"/>
      <c r="DO126" s="198"/>
      <c r="DP126" s="198"/>
      <c r="DQ126" s="198"/>
      <c r="DR126" s="198"/>
    </row>
    <row r="127" spans="1:122" ht="49.5" hidden="1" customHeight="1" x14ac:dyDescent="0.25">
      <c r="A127" s="222"/>
      <c r="B127" s="71" t="s">
        <v>16</v>
      </c>
      <c r="C127" s="70" t="s">
        <v>15</v>
      </c>
      <c r="D127" s="69" t="s">
        <v>14</v>
      </c>
      <c r="E127" s="68">
        <v>310</v>
      </c>
      <c r="F127" s="67" t="s">
        <v>13</v>
      </c>
      <c r="G127" s="66">
        <f t="shared" si="134"/>
        <v>270168096</v>
      </c>
      <c r="H127" s="66"/>
      <c r="I127" s="66"/>
      <c r="J127" s="66"/>
      <c r="K127" s="66"/>
      <c r="L127" s="66">
        <v>243168096</v>
      </c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>
        <f>25000000+2000000</f>
        <v>27000000</v>
      </c>
      <c r="AC127" s="22">
        <f t="shared" si="106"/>
        <v>0.49382730224371124</v>
      </c>
      <c r="AD127" s="66">
        <f t="shared" si="135"/>
        <v>133416382</v>
      </c>
      <c r="AE127" s="66"/>
      <c r="AF127" s="66"/>
      <c r="AG127" s="66"/>
      <c r="AH127" s="66"/>
      <c r="AI127" s="66">
        <f>+'[3]ABRIL 2016'!$O$279</f>
        <v>133416382</v>
      </c>
      <c r="AJ127" s="66"/>
      <c r="AK127" s="66"/>
      <c r="AL127" s="66"/>
      <c r="AM127" s="66"/>
      <c r="AN127" s="66"/>
      <c r="AO127" s="66"/>
      <c r="AP127" s="66"/>
      <c r="AQ127" s="66"/>
      <c r="AR127" s="66"/>
      <c r="AS127" s="66"/>
      <c r="AT127" s="66"/>
      <c r="AU127" s="66"/>
      <c r="AV127" s="66"/>
      <c r="AW127" s="66"/>
      <c r="AX127" s="66"/>
      <c r="AY127" s="22">
        <f t="shared" si="108"/>
        <v>0.50617269775628881</v>
      </c>
      <c r="AZ127" s="66">
        <f t="shared" si="136"/>
        <v>136751714</v>
      </c>
      <c r="BA127" s="66">
        <f t="shared" si="149"/>
        <v>0</v>
      </c>
      <c r="BB127" s="66">
        <f t="shared" si="150"/>
        <v>0</v>
      </c>
      <c r="BC127" s="66">
        <f t="shared" si="150"/>
        <v>0</v>
      </c>
      <c r="BD127" s="66">
        <f t="shared" si="150"/>
        <v>0</v>
      </c>
      <c r="BE127" s="66">
        <f t="shared" si="151"/>
        <v>109751714</v>
      </c>
      <c r="BF127" s="66">
        <f t="shared" si="151"/>
        <v>0</v>
      </c>
      <c r="BG127" s="66">
        <f t="shared" si="151"/>
        <v>0</v>
      </c>
      <c r="BH127" s="66">
        <f t="shared" si="151"/>
        <v>0</v>
      </c>
      <c r="BI127" s="66">
        <f t="shared" si="151"/>
        <v>0</v>
      </c>
      <c r="BJ127" s="66">
        <f t="shared" si="151"/>
        <v>0</v>
      </c>
      <c r="BK127" s="66">
        <f t="shared" si="151"/>
        <v>0</v>
      </c>
      <c r="BL127" s="66">
        <f t="shared" si="151"/>
        <v>0</v>
      </c>
      <c r="BM127" s="66">
        <f t="shared" si="151"/>
        <v>0</v>
      </c>
      <c r="BN127" s="66">
        <f t="shared" si="151"/>
        <v>0</v>
      </c>
      <c r="BO127" s="66">
        <f t="shared" si="151"/>
        <v>0</v>
      </c>
      <c r="BP127" s="66">
        <f t="shared" si="151"/>
        <v>0</v>
      </c>
      <c r="BQ127" s="66"/>
      <c r="BR127" s="66"/>
      <c r="BS127" s="66">
        <f t="shared" si="152"/>
        <v>0</v>
      </c>
      <c r="BT127" s="66">
        <f t="shared" si="153"/>
        <v>27000000</v>
      </c>
      <c r="BU127" s="22">
        <f t="shared" si="115"/>
        <v>0.1633446385912273</v>
      </c>
      <c r="BV127" s="66">
        <f t="shared" si="142"/>
        <v>44130510</v>
      </c>
      <c r="BW127" s="66"/>
      <c r="BX127" s="66"/>
      <c r="BY127" s="66"/>
      <c r="BZ127" s="66"/>
      <c r="CA127" s="66">
        <f>+'[1]MAYO 2016'!$H$336</f>
        <v>44130510</v>
      </c>
      <c r="CB127" s="66"/>
      <c r="CC127" s="66"/>
      <c r="CD127" s="66"/>
      <c r="CE127" s="66"/>
      <c r="CF127" s="66"/>
      <c r="CG127" s="66"/>
      <c r="CH127" s="66"/>
      <c r="CI127" s="66"/>
      <c r="CJ127" s="66"/>
      <c r="CK127" s="66"/>
      <c r="CL127" s="66"/>
      <c r="CM127" s="66"/>
      <c r="CN127" s="66"/>
      <c r="CO127" s="66"/>
      <c r="CP127" s="66"/>
      <c r="CQ127" s="22">
        <f t="shared" si="117"/>
        <v>0.83665536140877272</v>
      </c>
      <c r="CR127" s="66">
        <f t="shared" si="143"/>
        <v>226037586</v>
      </c>
      <c r="CS127" s="66">
        <f t="shared" si="154"/>
        <v>0</v>
      </c>
      <c r="CT127" s="66">
        <f t="shared" si="154"/>
        <v>0</v>
      </c>
      <c r="CU127" s="66">
        <f t="shared" si="154"/>
        <v>0</v>
      </c>
      <c r="CV127" s="66">
        <f t="shared" si="154"/>
        <v>0</v>
      </c>
      <c r="CW127" s="66">
        <f t="shared" si="154"/>
        <v>199037586</v>
      </c>
      <c r="CX127" s="66">
        <f t="shared" si="154"/>
        <v>0</v>
      </c>
      <c r="CY127" s="66">
        <f t="shared" si="154"/>
        <v>0</v>
      </c>
      <c r="CZ127" s="66">
        <f t="shared" si="155"/>
        <v>0</v>
      </c>
      <c r="DA127" s="66">
        <f t="shared" si="155"/>
        <v>0</v>
      </c>
      <c r="DB127" s="66">
        <f t="shared" si="155"/>
        <v>0</v>
      </c>
      <c r="DC127" s="66">
        <f t="shared" si="156"/>
        <v>0</v>
      </c>
      <c r="DD127" s="66">
        <f t="shared" si="156"/>
        <v>0</v>
      </c>
      <c r="DE127" s="66">
        <f t="shared" si="156"/>
        <v>0</v>
      </c>
      <c r="DF127" s="66">
        <f t="shared" si="157"/>
        <v>0</v>
      </c>
      <c r="DG127" s="66">
        <f t="shared" si="157"/>
        <v>0</v>
      </c>
      <c r="DH127" s="66">
        <f t="shared" si="157"/>
        <v>0</v>
      </c>
      <c r="DI127" s="66"/>
      <c r="DJ127" s="66">
        <f t="shared" si="158"/>
        <v>0</v>
      </c>
      <c r="DK127" s="66">
        <f t="shared" si="158"/>
        <v>0</v>
      </c>
      <c r="DL127" s="66">
        <f t="shared" si="158"/>
        <v>27000000</v>
      </c>
      <c r="DN127" s="198"/>
      <c r="DO127" s="198"/>
      <c r="DP127" s="198"/>
      <c r="DQ127" s="198"/>
      <c r="DR127" s="198"/>
    </row>
    <row r="128" spans="1:122" s="4" customFormat="1" ht="18.75" customHeight="1" thickTop="1" thickBot="1" x14ac:dyDescent="0.3">
      <c r="A128" s="65"/>
      <c r="B128" s="289" t="s">
        <v>374</v>
      </c>
      <c r="C128" s="290"/>
      <c r="D128" s="290"/>
      <c r="E128" s="64"/>
      <c r="F128" s="63"/>
      <c r="G128" s="61">
        <f t="shared" ref="G128:AA128" si="159">SUM(G109:G127)</f>
        <v>12161858886</v>
      </c>
      <c r="H128" s="61">
        <f t="shared" si="159"/>
        <v>0</v>
      </c>
      <c r="I128" s="61">
        <f t="shared" si="159"/>
        <v>0</v>
      </c>
      <c r="J128" s="61">
        <f t="shared" si="159"/>
        <v>6845738942</v>
      </c>
      <c r="K128" s="61">
        <f t="shared" si="159"/>
        <v>171003327</v>
      </c>
      <c r="L128" s="61">
        <f t="shared" si="159"/>
        <v>630168096</v>
      </c>
      <c r="M128" s="61">
        <f t="shared" si="159"/>
        <v>0</v>
      </c>
      <c r="N128" s="61">
        <f t="shared" si="159"/>
        <v>54387</v>
      </c>
      <c r="O128" s="61">
        <f t="shared" si="159"/>
        <v>30665828</v>
      </c>
      <c r="P128" s="61">
        <f t="shared" si="159"/>
        <v>1940856</v>
      </c>
      <c r="Q128" s="61">
        <f t="shared" si="159"/>
        <v>3438802</v>
      </c>
      <c r="R128" s="61">
        <f t="shared" si="159"/>
        <v>345941457</v>
      </c>
      <c r="S128" s="61">
        <f t="shared" si="159"/>
        <v>0</v>
      </c>
      <c r="T128" s="61">
        <f t="shared" si="159"/>
        <v>390000000</v>
      </c>
      <c r="U128" s="61">
        <f t="shared" si="159"/>
        <v>485000000</v>
      </c>
      <c r="V128" s="61">
        <f t="shared" si="159"/>
        <v>0</v>
      </c>
      <c r="W128" s="61">
        <f t="shared" si="159"/>
        <v>0</v>
      </c>
      <c r="X128" s="61">
        <f t="shared" si="159"/>
        <v>0</v>
      </c>
      <c r="Y128" s="61">
        <f t="shared" si="159"/>
        <v>2700000000</v>
      </c>
      <c r="Z128" s="61">
        <f t="shared" si="159"/>
        <v>0</v>
      </c>
      <c r="AA128" s="61">
        <f t="shared" si="159"/>
        <v>557907191</v>
      </c>
      <c r="AC128" s="62">
        <f t="shared" si="106"/>
        <v>0.5951828123357491</v>
      </c>
      <c r="AD128" s="61">
        <f>SUM(AD109:AD127)</f>
        <v>7238529375</v>
      </c>
      <c r="AE128" s="61"/>
      <c r="AF128" s="61">
        <f t="shared" ref="AF128:AX128" si="160">SUM(AF109:AF127)</f>
        <v>0</v>
      </c>
      <c r="AG128" s="61">
        <f t="shared" si="160"/>
        <v>3296779573</v>
      </c>
      <c r="AH128" s="61">
        <f t="shared" si="160"/>
        <v>19256000</v>
      </c>
      <c r="AI128" s="61">
        <f t="shared" si="160"/>
        <v>409277011</v>
      </c>
      <c r="AJ128" s="61">
        <f t="shared" si="160"/>
        <v>0</v>
      </c>
      <c r="AK128" s="61">
        <f t="shared" si="160"/>
        <v>0</v>
      </c>
      <c r="AL128" s="61">
        <f t="shared" si="160"/>
        <v>0</v>
      </c>
      <c r="AM128" s="61">
        <f t="shared" si="160"/>
        <v>0</v>
      </c>
      <c r="AN128" s="61">
        <f t="shared" si="160"/>
        <v>0</v>
      </c>
      <c r="AO128" s="61">
        <f t="shared" si="160"/>
        <v>164856575</v>
      </c>
      <c r="AP128" s="61">
        <f t="shared" si="160"/>
        <v>0</v>
      </c>
      <c r="AQ128" s="61">
        <f t="shared" si="160"/>
        <v>120000000</v>
      </c>
      <c r="AR128" s="61">
        <f t="shared" si="160"/>
        <v>485000000</v>
      </c>
      <c r="AS128" s="61">
        <f t="shared" si="160"/>
        <v>0</v>
      </c>
      <c r="AT128" s="61">
        <f t="shared" si="160"/>
        <v>0</v>
      </c>
      <c r="AU128" s="61">
        <f t="shared" si="160"/>
        <v>0</v>
      </c>
      <c r="AV128" s="61">
        <f t="shared" si="160"/>
        <v>2700000000</v>
      </c>
      <c r="AW128" s="61">
        <f t="shared" si="160"/>
        <v>0</v>
      </c>
      <c r="AX128" s="61">
        <f t="shared" si="160"/>
        <v>43360216</v>
      </c>
      <c r="AY128" s="62">
        <f t="shared" si="108"/>
        <v>0.4048171876642509</v>
      </c>
      <c r="AZ128" s="61">
        <f>SUM(AZ109:AZ127)</f>
        <v>4923329511</v>
      </c>
      <c r="BA128" s="61"/>
      <c r="BB128" s="61">
        <f t="shared" ref="BB128:BT128" si="161">SUM(BB109:BB127)</f>
        <v>0</v>
      </c>
      <c r="BC128" s="61">
        <f t="shared" si="161"/>
        <v>3548959369</v>
      </c>
      <c r="BD128" s="61">
        <f t="shared" si="161"/>
        <v>151747327</v>
      </c>
      <c r="BE128" s="61">
        <f t="shared" si="161"/>
        <v>220891085</v>
      </c>
      <c r="BF128" s="61">
        <f t="shared" si="161"/>
        <v>0</v>
      </c>
      <c r="BG128" s="61">
        <f t="shared" si="161"/>
        <v>54387</v>
      </c>
      <c r="BH128" s="61">
        <f t="shared" si="161"/>
        <v>30665828</v>
      </c>
      <c r="BI128" s="61">
        <f t="shared" si="161"/>
        <v>1940856</v>
      </c>
      <c r="BJ128" s="61">
        <f t="shared" si="161"/>
        <v>3438802</v>
      </c>
      <c r="BK128" s="61">
        <f t="shared" si="161"/>
        <v>181084882</v>
      </c>
      <c r="BL128" s="61">
        <f t="shared" si="161"/>
        <v>0</v>
      </c>
      <c r="BM128" s="61">
        <f t="shared" si="161"/>
        <v>270000000</v>
      </c>
      <c r="BN128" s="61">
        <f t="shared" si="161"/>
        <v>0</v>
      </c>
      <c r="BO128" s="61">
        <f t="shared" si="161"/>
        <v>0</v>
      </c>
      <c r="BP128" s="61">
        <f t="shared" si="161"/>
        <v>0</v>
      </c>
      <c r="BQ128" s="61">
        <f t="shared" si="161"/>
        <v>0</v>
      </c>
      <c r="BR128" s="61">
        <f t="shared" si="161"/>
        <v>0</v>
      </c>
      <c r="BS128" s="61">
        <f t="shared" si="161"/>
        <v>0</v>
      </c>
      <c r="BT128" s="61">
        <f t="shared" si="161"/>
        <v>514546975</v>
      </c>
      <c r="BU128" s="62">
        <f t="shared" si="115"/>
        <v>0.2330980241238757</v>
      </c>
      <c r="BV128" s="61">
        <f t="shared" ref="BV128:CL128" si="162">SUM(BV109:BV127)</f>
        <v>2834905276</v>
      </c>
      <c r="BW128" s="61">
        <f t="shared" si="162"/>
        <v>0</v>
      </c>
      <c r="BX128" s="61">
        <f t="shared" si="162"/>
        <v>0</v>
      </c>
      <c r="BY128" s="61">
        <f t="shared" si="162"/>
        <v>1468416324</v>
      </c>
      <c r="BZ128" s="61">
        <f t="shared" si="162"/>
        <v>2900000</v>
      </c>
      <c r="CA128" s="61">
        <f t="shared" si="162"/>
        <v>310782955</v>
      </c>
      <c r="CB128" s="61">
        <f t="shared" si="162"/>
        <v>0</v>
      </c>
      <c r="CC128" s="61">
        <f t="shared" si="162"/>
        <v>0</v>
      </c>
      <c r="CD128" s="61">
        <f t="shared" si="162"/>
        <v>0</v>
      </c>
      <c r="CE128" s="61">
        <f t="shared" si="162"/>
        <v>0</v>
      </c>
      <c r="CF128" s="61">
        <f t="shared" si="162"/>
        <v>0</v>
      </c>
      <c r="CG128" s="61">
        <f t="shared" si="162"/>
        <v>94856575</v>
      </c>
      <c r="CH128" s="61">
        <f t="shared" si="162"/>
        <v>0</v>
      </c>
      <c r="CI128" s="61">
        <f t="shared" si="162"/>
        <v>109858510</v>
      </c>
      <c r="CJ128" s="61">
        <f t="shared" si="162"/>
        <v>359172189</v>
      </c>
      <c r="CK128" s="61">
        <f t="shared" si="162"/>
        <v>0</v>
      </c>
      <c r="CL128" s="61">
        <f t="shared" si="162"/>
        <v>0</v>
      </c>
      <c r="CM128" s="61"/>
      <c r="CN128" s="61">
        <f>SUM(CN109:CN127)</f>
        <v>452887249</v>
      </c>
      <c r="CO128" s="61">
        <f>SUM(CO109:CO127)</f>
        <v>0</v>
      </c>
      <c r="CP128" s="61">
        <f>SUM(CP109:CP127)</f>
        <v>36031474</v>
      </c>
      <c r="CQ128" s="62">
        <f t="shared" si="117"/>
        <v>0.7669019758761243</v>
      </c>
      <c r="CR128" s="61">
        <f t="shared" ref="CR128:DL128" si="163">SUM(CR109:CR127)</f>
        <v>9326953610</v>
      </c>
      <c r="CS128" s="61">
        <f t="shared" si="163"/>
        <v>0</v>
      </c>
      <c r="CT128" s="61">
        <f t="shared" si="163"/>
        <v>0</v>
      </c>
      <c r="CU128" s="61">
        <f t="shared" si="163"/>
        <v>5377322618</v>
      </c>
      <c r="CV128" s="61">
        <f t="shared" si="163"/>
        <v>168103327</v>
      </c>
      <c r="CW128" s="61">
        <f t="shared" si="163"/>
        <v>319385141</v>
      </c>
      <c r="CX128" s="61">
        <f t="shared" si="163"/>
        <v>0</v>
      </c>
      <c r="CY128" s="61">
        <f t="shared" si="163"/>
        <v>54387</v>
      </c>
      <c r="CZ128" s="61">
        <f t="shared" si="163"/>
        <v>30665828</v>
      </c>
      <c r="DA128" s="61">
        <f t="shared" si="163"/>
        <v>1940856</v>
      </c>
      <c r="DB128" s="61">
        <f t="shared" si="163"/>
        <v>3438802</v>
      </c>
      <c r="DC128" s="61">
        <f t="shared" si="163"/>
        <v>251084882</v>
      </c>
      <c r="DD128" s="61">
        <f t="shared" si="163"/>
        <v>0</v>
      </c>
      <c r="DE128" s="61">
        <f t="shared" si="163"/>
        <v>280141490</v>
      </c>
      <c r="DF128" s="61">
        <f t="shared" si="163"/>
        <v>125827811</v>
      </c>
      <c r="DG128" s="61">
        <f t="shared" si="163"/>
        <v>0</v>
      </c>
      <c r="DH128" s="61">
        <f t="shared" si="163"/>
        <v>0</v>
      </c>
      <c r="DI128" s="61">
        <f t="shared" si="163"/>
        <v>0</v>
      </c>
      <c r="DJ128" s="61">
        <f t="shared" si="163"/>
        <v>2247112751</v>
      </c>
      <c r="DK128" s="61">
        <f t="shared" si="163"/>
        <v>0</v>
      </c>
      <c r="DL128" s="61">
        <f t="shared" si="163"/>
        <v>521875717</v>
      </c>
      <c r="DN128" s="198" t="s">
        <v>382</v>
      </c>
      <c r="DO128" s="204"/>
      <c r="DP128" s="200">
        <v>12161858886</v>
      </c>
      <c r="DQ128" s="201">
        <v>2834905276</v>
      </c>
      <c r="DR128" s="202">
        <v>0.2331</v>
      </c>
    </row>
    <row r="129" spans="3:122" ht="5.25" customHeight="1" thickTop="1" x14ac:dyDescent="0.25">
      <c r="C129" s="60"/>
      <c r="D129" s="60"/>
      <c r="E129" s="60"/>
      <c r="F129" s="60"/>
      <c r="G129" s="58"/>
      <c r="H129" s="58"/>
      <c r="I129" s="58"/>
      <c r="J129" s="59"/>
      <c r="K129" s="58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C129" s="55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5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5"/>
      <c r="BV129" s="56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5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J129" s="52"/>
      <c r="DK129" s="52"/>
      <c r="DL129" s="52"/>
      <c r="DN129" s="198"/>
      <c r="DO129" s="198"/>
      <c r="DP129" s="198"/>
      <c r="DQ129" s="198"/>
      <c r="DR129" s="198"/>
    </row>
    <row r="130" spans="3:122" ht="19.5" customHeight="1" x14ac:dyDescent="0.25">
      <c r="C130" s="230" t="s">
        <v>11</v>
      </c>
      <c r="D130" s="231"/>
      <c r="E130" s="232"/>
      <c r="F130" s="54"/>
      <c r="G130" s="52">
        <f t="shared" ref="G130:AA130" si="164">G20+G58+G91+G108+G128</f>
        <v>21946325104</v>
      </c>
      <c r="H130" s="52">
        <f t="shared" si="164"/>
        <v>0</v>
      </c>
      <c r="I130" s="52">
        <f t="shared" si="164"/>
        <v>200000000</v>
      </c>
      <c r="J130" s="52">
        <f t="shared" si="164"/>
        <v>8727003733</v>
      </c>
      <c r="K130" s="52">
        <f t="shared" si="164"/>
        <v>171003327</v>
      </c>
      <c r="L130" s="52">
        <f t="shared" si="164"/>
        <v>2601016897</v>
      </c>
      <c r="M130" s="52">
        <f t="shared" si="164"/>
        <v>138372986</v>
      </c>
      <c r="N130" s="52">
        <f t="shared" si="164"/>
        <v>54387</v>
      </c>
      <c r="O130" s="52">
        <f t="shared" si="164"/>
        <v>30665828</v>
      </c>
      <c r="P130" s="52">
        <f t="shared" si="164"/>
        <v>1940856</v>
      </c>
      <c r="Q130" s="52">
        <f t="shared" si="164"/>
        <v>3438802</v>
      </c>
      <c r="R130" s="52">
        <f t="shared" si="164"/>
        <v>345941457</v>
      </c>
      <c r="S130" s="52">
        <f t="shared" si="164"/>
        <v>1544000000</v>
      </c>
      <c r="T130" s="52">
        <f t="shared" si="164"/>
        <v>1142029623</v>
      </c>
      <c r="U130" s="52">
        <f t="shared" si="164"/>
        <v>486796640</v>
      </c>
      <c r="V130" s="52">
        <f t="shared" si="164"/>
        <v>1104833768</v>
      </c>
      <c r="W130" s="52">
        <f t="shared" si="164"/>
        <v>1262551657</v>
      </c>
      <c r="X130" s="52">
        <f t="shared" si="164"/>
        <v>11169156</v>
      </c>
      <c r="Y130" s="52">
        <f t="shared" si="164"/>
        <v>2700000000</v>
      </c>
      <c r="Z130" s="52">
        <f t="shared" si="164"/>
        <v>204741836</v>
      </c>
      <c r="AA130" s="52">
        <f t="shared" si="164"/>
        <v>1270764151</v>
      </c>
      <c r="AC130" s="53">
        <f>+AD130/G130</f>
        <v>0.62930444015352627</v>
      </c>
      <c r="AD130" s="52">
        <f>AD20+AD58+AD91+AD108+AD128</f>
        <v>13810919833</v>
      </c>
      <c r="AE130" s="52"/>
      <c r="AF130" s="52">
        <f t="shared" ref="AF130:AX130" si="165">AF20+AF58+AF91+AF108+AF128</f>
        <v>200000000</v>
      </c>
      <c r="AG130" s="52">
        <f t="shared" si="165"/>
        <v>4233348937</v>
      </c>
      <c r="AH130" s="52">
        <f t="shared" si="165"/>
        <v>19256000</v>
      </c>
      <c r="AI130" s="52">
        <f t="shared" si="165"/>
        <v>1920358177</v>
      </c>
      <c r="AJ130" s="52">
        <f t="shared" si="165"/>
        <v>38217031</v>
      </c>
      <c r="AK130" s="52">
        <f t="shared" si="165"/>
        <v>0</v>
      </c>
      <c r="AL130" s="52">
        <f t="shared" si="165"/>
        <v>0</v>
      </c>
      <c r="AM130" s="52">
        <f t="shared" si="165"/>
        <v>0</v>
      </c>
      <c r="AN130" s="52">
        <f t="shared" si="165"/>
        <v>0</v>
      </c>
      <c r="AO130" s="52">
        <f t="shared" si="165"/>
        <v>164856575</v>
      </c>
      <c r="AP130" s="52">
        <f t="shared" si="165"/>
        <v>1446908655</v>
      </c>
      <c r="AQ130" s="52">
        <f t="shared" si="165"/>
        <v>645126807</v>
      </c>
      <c r="AR130" s="52">
        <f t="shared" si="165"/>
        <v>486796640</v>
      </c>
      <c r="AS130" s="52">
        <f t="shared" si="165"/>
        <v>737563106</v>
      </c>
      <c r="AT130" s="52">
        <f t="shared" si="165"/>
        <v>763881429</v>
      </c>
      <c r="AU130" s="52">
        <f t="shared" si="165"/>
        <v>0</v>
      </c>
      <c r="AV130" s="52">
        <f t="shared" si="165"/>
        <v>2700000000</v>
      </c>
      <c r="AW130" s="52">
        <f t="shared" si="165"/>
        <v>13770298</v>
      </c>
      <c r="AX130" s="52">
        <f t="shared" si="165"/>
        <v>440836178</v>
      </c>
      <c r="AY130" s="14">
        <f>1-AC130</f>
        <v>0.37069555984647373</v>
      </c>
      <c r="AZ130" s="52">
        <f t="shared" ref="AZ130:BT130" si="166">AZ20+AZ58+AZ91+AZ108+AZ128</f>
        <v>8135405271</v>
      </c>
      <c r="BA130" s="52">
        <f t="shared" si="166"/>
        <v>0</v>
      </c>
      <c r="BB130" s="52">
        <f t="shared" si="166"/>
        <v>0</v>
      </c>
      <c r="BC130" s="52">
        <f t="shared" si="166"/>
        <v>4493654796</v>
      </c>
      <c r="BD130" s="52">
        <f t="shared" si="166"/>
        <v>151747327</v>
      </c>
      <c r="BE130" s="52">
        <f t="shared" si="166"/>
        <v>680658720</v>
      </c>
      <c r="BF130" s="52">
        <f t="shared" si="166"/>
        <v>100155955</v>
      </c>
      <c r="BG130" s="52">
        <f t="shared" si="166"/>
        <v>54387</v>
      </c>
      <c r="BH130" s="52">
        <f t="shared" si="166"/>
        <v>30665828</v>
      </c>
      <c r="BI130" s="52">
        <f t="shared" si="166"/>
        <v>1940856</v>
      </c>
      <c r="BJ130" s="52">
        <f t="shared" si="166"/>
        <v>3438802</v>
      </c>
      <c r="BK130" s="52">
        <f t="shared" si="166"/>
        <v>181084882</v>
      </c>
      <c r="BL130" s="52">
        <f t="shared" si="166"/>
        <v>97091345</v>
      </c>
      <c r="BM130" s="52">
        <f t="shared" si="166"/>
        <v>496902816</v>
      </c>
      <c r="BN130" s="52">
        <f t="shared" si="166"/>
        <v>0</v>
      </c>
      <c r="BO130" s="52">
        <f t="shared" si="166"/>
        <v>367270662</v>
      </c>
      <c r="BP130" s="52">
        <f t="shared" si="166"/>
        <v>498670228</v>
      </c>
      <c r="BQ130" s="52">
        <f t="shared" si="166"/>
        <v>11169156</v>
      </c>
      <c r="BR130" s="52">
        <f t="shared" si="166"/>
        <v>0</v>
      </c>
      <c r="BS130" s="52">
        <f t="shared" si="166"/>
        <v>190971538</v>
      </c>
      <c r="BT130" s="52">
        <f t="shared" si="166"/>
        <v>829927973</v>
      </c>
      <c r="BU130" s="14">
        <f>+BV130/G130</f>
        <v>0.37297690092579977</v>
      </c>
      <c r="BV130" s="52">
        <f t="shared" ref="BV130:CP130" si="167">BV20+BV58+BV91+BV108+BV128</f>
        <v>8185472324</v>
      </c>
      <c r="BW130" s="52">
        <f t="shared" si="167"/>
        <v>0</v>
      </c>
      <c r="BX130" s="52">
        <f t="shared" si="167"/>
        <v>192408143</v>
      </c>
      <c r="BY130" s="52">
        <f t="shared" si="167"/>
        <v>2274897571</v>
      </c>
      <c r="BZ130" s="52">
        <f t="shared" si="167"/>
        <v>2900000</v>
      </c>
      <c r="CA130" s="52">
        <f t="shared" si="167"/>
        <v>1679695412</v>
      </c>
      <c r="CB130" s="52">
        <f t="shared" si="167"/>
        <v>37717031</v>
      </c>
      <c r="CC130" s="52">
        <f t="shared" si="167"/>
        <v>0</v>
      </c>
      <c r="CD130" s="52">
        <f t="shared" si="167"/>
        <v>0</v>
      </c>
      <c r="CE130" s="52">
        <f t="shared" si="167"/>
        <v>0</v>
      </c>
      <c r="CF130" s="52">
        <f t="shared" si="167"/>
        <v>0</v>
      </c>
      <c r="CG130" s="52">
        <f t="shared" si="167"/>
        <v>94856575</v>
      </c>
      <c r="CH130" s="52">
        <f t="shared" si="167"/>
        <v>846386603</v>
      </c>
      <c r="CI130" s="52">
        <f t="shared" si="167"/>
        <v>510961437</v>
      </c>
      <c r="CJ130" s="52">
        <f t="shared" si="167"/>
        <v>360968829</v>
      </c>
      <c r="CK130" s="52">
        <f t="shared" si="167"/>
        <v>643692401</v>
      </c>
      <c r="CL130" s="52">
        <f t="shared" si="167"/>
        <v>661802797</v>
      </c>
      <c r="CM130" s="52">
        <f t="shared" si="167"/>
        <v>0</v>
      </c>
      <c r="CN130" s="52">
        <f t="shared" si="167"/>
        <v>452887249</v>
      </c>
      <c r="CO130" s="52">
        <f t="shared" si="167"/>
        <v>13770298</v>
      </c>
      <c r="CP130" s="52">
        <f t="shared" si="167"/>
        <v>412527978</v>
      </c>
      <c r="CQ130" s="22">
        <f>1-BU130</f>
        <v>0.62702309907420029</v>
      </c>
      <c r="CR130" s="52">
        <f t="shared" ref="CR130:DL130" si="168">CR20+CR58+CR91+CR108+CR128</f>
        <v>13760852780</v>
      </c>
      <c r="CS130" s="52">
        <f t="shared" si="168"/>
        <v>0</v>
      </c>
      <c r="CT130" s="52">
        <f t="shared" si="168"/>
        <v>7591857</v>
      </c>
      <c r="CU130" s="52">
        <f t="shared" si="168"/>
        <v>6452106162</v>
      </c>
      <c r="CV130" s="52">
        <f t="shared" si="168"/>
        <v>168103327</v>
      </c>
      <c r="CW130" s="52">
        <f t="shared" si="168"/>
        <v>921321485</v>
      </c>
      <c r="CX130" s="52">
        <f t="shared" si="168"/>
        <v>100655955</v>
      </c>
      <c r="CY130" s="52">
        <f t="shared" si="168"/>
        <v>54387</v>
      </c>
      <c r="CZ130" s="52">
        <f t="shared" si="168"/>
        <v>30665828</v>
      </c>
      <c r="DA130" s="52">
        <f t="shared" si="168"/>
        <v>1940856</v>
      </c>
      <c r="DB130" s="52">
        <f t="shared" si="168"/>
        <v>3438802</v>
      </c>
      <c r="DC130" s="52">
        <f t="shared" si="168"/>
        <v>251084882</v>
      </c>
      <c r="DD130" s="52">
        <f t="shared" si="168"/>
        <v>697613397</v>
      </c>
      <c r="DE130" s="52">
        <f t="shared" si="168"/>
        <v>631068186</v>
      </c>
      <c r="DF130" s="52">
        <f t="shared" si="168"/>
        <v>125827811</v>
      </c>
      <c r="DG130" s="52">
        <f t="shared" si="168"/>
        <v>461141367</v>
      </c>
      <c r="DH130" s="52">
        <f t="shared" si="168"/>
        <v>600748860</v>
      </c>
      <c r="DI130" s="52">
        <f t="shared" si="168"/>
        <v>11169156</v>
      </c>
      <c r="DJ130" s="52">
        <f t="shared" si="168"/>
        <v>2247112751</v>
      </c>
      <c r="DK130" s="52">
        <f t="shared" si="168"/>
        <v>190971538</v>
      </c>
      <c r="DL130" s="52">
        <f t="shared" si="168"/>
        <v>858236173</v>
      </c>
      <c r="DN130" s="297" t="s">
        <v>347</v>
      </c>
      <c r="DO130" s="297"/>
      <c r="DP130" s="200">
        <f>DP20+DP58+DP91+DP108+DP128</f>
        <v>21946325104</v>
      </c>
      <c r="DQ130" s="201">
        <f>DQ20+DQ58+DQ91+DQ108+DQ128</f>
        <v>8185472324</v>
      </c>
      <c r="DR130" s="205">
        <v>0.373</v>
      </c>
    </row>
    <row r="131" spans="3:122" ht="5.25" customHeight="1" x14ac:dyDescent="0.25">
      <c r="C131" s="51"/>
      <c r="D131" s="51"/>
      <c r="E131" s="50"/>
      <c r="F131" s="50"/>
      <c r="G131" s="48"/>
      <c r="H131" s="48"/>
      <c r="I131" s="48"/>
      <c r="J131" s="49"/>
      <c r="K131" s="48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C131" s="38"/>
      <c r="AD131" s="43"/>
      <c r="AE131" s="43"/>
      <c r="AF131" s="43"/>
      <c r="AG131" s="43"/>
      <c r="AH131" s="43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38"/>
      <c r="AZ131" s="43"/>
      <c r="BA131" s="43"/>
      <c r="BB131" s="43"/>
      <c r="BC131" s="43"/>
      <c r="BD131" s="43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38"/>
      <c r="BV131" s="47"/>
      <c r="BW131" s="46"/>
      <c r="BX131" s="46"/>
      <c r="BY131" s="46"/>
      <c r="BZ131" s="46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22"/>
      <c r="CR131" s="44"/>
      <c r="CS131" s="43"/>
      <c r="CT131" s="43"/>
      <c r="CU131" s="43"/>
      <c r="CV131" s="43"/>
      <c r="CW131" s="42"/>
      <c r="CX131" s="42"/>
      <c r="CY131" s="42"/>
      <c r="CZ131" s="42"/>
      <c r="DA131" s="42"/>
      <c r="DB131" s="42"/>
      <c r="DC131" s="42"/>
      <c r="DD131" s="42"/>
      <c r="DE131" s="42"/>
      <c r="DF131" s="42"/>
      <c r="DG131" s="42"/>
      <c r="DH131" s="42"/>
      <c r="DI131" s="42"/>
      <c r="DJ131" s="42"/>
      <c r="DK131" s="42"/>
      <c r="DL131" s="42"/>
      <c r="DN131" s="198"/>
      <c r="DO131" s="198"/>
      <c r="DP131" s="198"/>
      <c r="DQ131" s="198"/>
      <c r="DR131" s="198"/>
    </row>
    <row r="132" spans="3:122" ht="21" customHeight="1" x14ac:dyDescent="0.25">
      <c r="C132" s="41"/>
      <c r="D132" s="31" t="s">
        <v>10</v>
      </c>
      <c r="E132" s="38">
        <v>111</v>
      </c>
      <c r="F132" s="28"/>
      <c r="G132" s="24">
        <f>SUMIF($E$4:$E$127,"111",$G$4:$G$127)</f>
        <v>4044201186</v>
      </c>
      <c r="H132" s="24">
        <f>SUMIF($E$4:$E$127,"111",$H$4:$H$127)</f>
        <v>0</v>
      </c>
      <c r="I132" s="29">
        <f>SUMIF($E$4:$E$128,"111",$I$4:$I$128)</f>
        <v>0</v>
      </c>
      <c r="J132" s="29">
        <f>SUMIF($E$4:$E$128,"111",$J$4:$J$128)</f>
        <v>3247003733</v>
      </c>
      <c r="K132" s="24">
        <f>SUMIF($E$4:$E$127,"111",$K$4:$K$127)</f>
        <v>171003327</v>
      </c>
      <c r="L132" s="28">
        <f>SUMIF($E$4:$E$128,"111",$L$4:$L$128)</f>
        <v>0</v>
      </c>
      <c r="M132" s="28">
        <f>SUMIF($E$4:$E$127,"111",$M$4:$M$127)</f>
        <v>0</v>
      </c>
      <c r="N132" s="28">
        <f>SUMIF($E$4:$E$127,"111",$N$4:$N$127)</f>
        <v>54387</v>
      </c>
      <c r="O132" s="28">
        <f>SUMIF($E$4:$E$127,"111",$O$4:$O$127)</f>
        <v>30665828</v>
      </c>
      <c r="P132" s="28">
        <f>SUMIF($E$4:$E$127,"111",$P$4:$P$127)</f>
        <v>1940856</v>
      </c>
      <c r="Q132" s="28">
        <f>SUMIF($E$4:$E$127,"111",$Q$4:$Q$127)</f>
        <v>3438802</v>
      </c>
      <c r="R132" s="28">
        <f>SUMIF($E$4:$E$127,"111",$R$4:$R$127)</f>
        <v>250509069</v>
      </c>
      <c r="S132" s="28">
        <f>SUMIF($E$4:$E$127,"111",$S$4:$S$127)</f>
        <v>0</v>
      </c>
      <c r="T132" s="28">
        <f>SUMIF($E$4:$E$127,"111",$T$4:$T$127)</f>
        <v>0</v>
      </c>
      <c r="U132" s="28">
        <f>SUMIF($E$4:$E$127,"111",$U$4:$U$127)</f>
        <v>0</v>
      </c>
      <c r="V132" s="28">
        <f>SUMIF($E$4:$E$127,"111",$V$4:$V$127)</f>
        <v>0</v>
      </c>
      <c r="W132" s="28">
        <f>SUMIF($E$4:$E$127,"111",$W$4:$W$127)</f>
        <v>0</v>
      </c>
      <c r="X132" s="28"/>
      <c r="Y132" s="28">
        <f>SUMIF($E$4:$E$127,"111",$Y$4:$Y$127)</f>
        <v>0</v>
      </c>
      <c r="Z132" s="28">
        <f>SUMIF($E$4:$E$127,"111",$Z$4:$Z$127)</f>
        <v>0</v>
      </c>
      <c r="AA132" s="28">
        <f>SUMIF($E$4:$E$127,"111",$AA$4:$AA$127)</f>
        <v>339585184</v>
      </c>
      <c r="AC132" s="27">
        <f t="shared" ref="AC132:AC141" si="169">+AD132/G132</f>
        <v>0.47506376998525512</v>
      </c>
      <c r="AD132" s="21">
        <f t="shared" ref="AD132:AD138" si="170">SUM(AF132:AX132)</f>
        <v>1921253462</v>
      </c>
      <c r="AE132" s="24">
        <f>SUMIF($E$4:$E$127,"111",$AE$4:$AE$127)</f>
        <v>0</v>
      </c>
      <c r="AF132" s="24">
        <f>SUMIF($E$4:$E$127,"111",$AF$4:$AF$127)</f>
        <v>0</v>
      </c>
      <c r="AG132" s="24">
        <f>SUMIF($E$4:$E$127,"111",$AG$4:$AG$127)</f>
        <v>1819802887</v>
      </c>
      <c r="AH132" s="24">
        <f>SUMIF($E$4:$E$127,"111",$AH$4:$AH$127)</f>
        <v>19256000</v>
      </c>
      <c r="AI132" s="24">
        <f>SUMIF($E$4:$E$127,"111",$AI$4:$AI$127)</f>
        <v>0</v>
      </c>
      <c r="AJ132" s="24">
        <f>SUMIF($E$4:$E$127,"111",$AJ$4:$AJ$127)</f>
        <v>0</v>
      </c>
      <c r="AK132" s="24">
        <f>SUMIF($E$4:$E$127,"111",$AK$4:$AK$127)</f>
        <v>0</v>
      </c>
      <c r="AL132" s="24">
        <f>SUMIF($E$4:$E$127,"111",$AL$4:$AL$127)</f>
        <v>0</v>
      </c>
      <c r="AM132" s="24">
        <f>SUMIF($E$4:$E$127,"111",$AM$4:$AM$127)</f>
        <v>0</v>
      </c>
      <c r="AN132" s="24">
        <f>SUMIF($E$4:$E$127,"111",$AN$4:$AN$127)</f>
        <v>0</v>
      </c>
      <c r="AO132" s="24">
        <f>SUMIF($E$4:$E$127,"111",$AO$4:$AO$127)</f>
        <v>79856575</v>
      </c>
      <c r="AP132" s="24">
        <f>SUMIF($E$4:$E$127,"111",$AP$4:$AP$127)</f>
        <v>0</v>
      </c>
      <c r="AQ132" s="24">
        <f>SUMIF($E$4:$E$127,"111",$AQ$4:$AQ$127)</f>
        <v>0</v>
      </c>
      <c r="AR132" s="24">
        <f>SUMIF($E$4:$E$127,"111",$AR$4:$AR$127)</f>
        <v>0</v>
      </c>
      <c r="AS132" s="24">
        <f>SUMIF($E$4:$E$127,"111",$AS$4:$AS$127)</f>
        <v>0</v>
      </c>
      <c r="AT132" s="24">
        <f>SUMIF($E$4:$E$127,"111",$AS$4:$AS$127)</f>
        <v>0</v>
      </c>
      <c r="AU132" s="24">
        <f>SUMIF($E$4:$E$127,"111",$AU$4:$AU$127)</f>
        <v>0</v>
      </c>
      <c r="AV132" s="24">
        <f>SUMIF($E$4:$E$127,"111",$AV$4:$AV$127)</f>
        <v>0</v>
      </c>
      <c r="AW132" s="24">
        <f>SUMIF($E$4:$E$127,"111",$AW$4:$AW$127)</f>
        <v>0</v>
      </c>
      <c r="AX132" s="24">
        <f>SUMIF($E$4:$E$127,"111",$AX$4:$AX$127)</f>
        <v>2338000</v>
      </c>
      <c r="AY132" s="14">
        <f t="shared" ref="AY132:AY141" si="171">1-AC132</f>
        <v>0.52493623001474488</v>
      </c>
      <c r="AZ132" s="21">
        <f t="shared" ref="AZ132:AZ138" si="172">SUM(BA132:BT132)</f>
        <v>2122947724</v>
      </c>
      <c r="BA132" s="20">
        <f>SUMIF($E$4:$E$127,"111",$BA$4:$BA$127)</f>
        <v>0</v>
      </c>
      <c r="BB132" s="20">
        <f>SUMIF($E$4:$E$127,"111",$BB$4:$BB$127)</f>
        <v>0</v>
      </c>
      <c r="BC132" s="20">
        <f>SUMIF($E$4:$E$127,"111",$BC$4:$BC$127)</f>
        <v>1427200846</v>
      </c>
      <c r="BD132" s="20">
        <f>SUMIF($E$4:$E$127,"111",$BD$4:$BD$127)</f>
        <v>151747327</v>
      </c>
      <c r="BE132" s="20">
        <f>SUMIF($E$4:$E$127,"111",$BE$4:$BE$127)</f>
        <v>0</v>
      </c>
      <c r="BF132" s="20">
        <f>SUMIF($E$4:$E$127,"111",$BF$4:$BF$127)</f>
        <v>0</v>
      </c>
      <c r="BG132" s="20">
        <f>SUMIF($E$4:$E$127,"111",$BG$4:$BG$127)</f>
        <v>54387</v>
      </c>
      <c r="BH132" s="20">
        <f>SUMIF($E$4:$E$128,"111",$BH$4:$BH$128)</f>
        <v>30665828</v>
      </c>
      <c r="BI132" s="20">
        <f>SUMIF($E$4:$E$127,"111",$BI$4:$BI$127)</f>
        <v>1940856</v>
      </c>
      <c r="BJ132" s="20">
        <f>SUMIF($E$4:$E$127,"111",$BJ$4:$BJ$127)</f>
        <v>3438802</v>
      </c>
      <c r="BK132" s="20">
        <f>SUMIF($E$4:$E$127,"111",$BK$4:$BK$127)</f>
        <v>170652494</v>
      </c>
      <c r="BL132" s="20">
        <f>SUMIF($E$4:$E$127,"111",$BL$4:$BL$127)</f>
        <v>0</v>
      </c>
      <c r="BM132" s="20">
        <f>SUMIF($E$4:$E$127,"111",$BM$4:$BM$127)</f>
        <v>0</v>
      </c>
      <c r="BN132" s="20">
        <f>SUMIF($E$4:$E$127,"111",$BN$4:$BN$127)</f>
        <v>0</v>
      </c>
      <c r="BO132" s="20">
        <f>SUMIF($E$4:$E$127,"111",$BO$4:$BO$127)</f>
        <v>0</v>
      </c>
      <c r="BP132" s="20">
        <f>SUMIF($E$4:$E$127,"111",$BP$4:$BP$127)</f>
        <v>0</v>
      </c>
      <c r="BQ132" s="20"/>
      <c r="BR132" s="20">
        <f>SUMIF($E$4:$E$127,"111",$BR$4:$BR$127)</f>
        <v>0</v>
      </c>
      <c r="BS132" s="20">
        <f>SUMIF($E$4:$E$127,"111",$BS$4:$BS$127)</f>
        <v>0</v>
      </c>
      <c r="BT132" s="26">
        <f>SUMIF($E$4:$E$127,"111",$BT$4:$BT$127)</f>
        <v>337247184</v>
      </c>
      <c r="BU132" s="25">
        <f t="shared" ref="BU132:BU141" si="173">+BV132/G132</f>
        <v>0.18503479218355581</v>
      </c>
      <c r="BV132" s="39">
        <f t="shared" ref="BV132:BV137" si="174">SUM(BX132:CP132)</f>
        <v>748317926</v>
      </c>
      <c r="BW132" s="24">
        <f>SUMIF($E$4:$E$127,"111",$BW$4:$BW$127)</f>
        <v>0</v>
      </c>
      <c r="BX132" s="24">
        <f>SUMIF($E$4:$E$127,"111",$BX$4:$BX$127)</f>
        <v>0</v>
      </c>
      <c r="BY132" s="24">
        <f>SUMIF($E$4:$E$127,"111",$BY$4:$BY$127)</f>
        <v>663223351</v>
      </c>
      <c r="BZ132" s="24">
        <f>SUMIF($E$4:$E$127,"111",$BZ$4:$BZ$127)</f>
        <v>2900000</v>
      </c>
      <c r="CA132" s="24">
        <f>SUMIF($E$4:$E$127,"111",$CA$4:$CA$127)</f>
        <v>0</v>
      </c>
      <c r="CB132" s="24">
        <f>SUMIF($E$4:$E$127,"111",$CB$4:$CB$127)</f>
        <v>0</v>
      </c>
      <c r="CC132" s="24">
        <f>SUMIF($E$4:$E$127,"111",$CC$4:$CC$127)</f>
        <v>0</v>
      </c>
      <c r="CD132" s="24">
        <f>SUMIF($E$4:$E$127,"111",$CD$4:$CD$127)</f>
        <v>0</v>
      </c>
      <c r="CE132" s="24">
        <f>SUMIF($E$4:$E$127,"111",$CE$4:$CE$127)</f>
        <v>0</v>
      </c>
      <c r="CF132" s="24">
        <f>SUMIF($E$4:$E$127,"111",$CF$4:$CF$127)</f>
        <v>0</v>
      </c>
      <c r="CG132" s="24">
        <f>SUMIF($E$4:$E$127,"111",$CG$4:$CG$127)</f>
        <v>79856575</v>
      </c>
      <c r="CH132" s="24">
        <f>SUMIF($E$4:$E$127,"111",$CH$4:$CH$127)</f>
        <v>0</v>
      </c>
      <c r="CI132" s="24">
        <f>SUMIF($E$4:$E$127,"111",$CI$4:$CI$127)</f>
        <v>0</v>
      </c>
      <c r="CJ132" s="24">
        <f>SUMIF($E$4:$E$127,"111",$CJ$4:$CJ$127)</f>
        <v>0</v>
      </c>
      <c r="CK132" s="24">
        <f>SUMIF($E$4:$E$127,"111",$CK$4:$CK$127)</f>
        <v>0</v>
      </c>
      <c r="CL132" s="24">
        <f>SUMIF($E$4:$E$127,"111",$CL$4:$CL$127)</f>
        <v>0</v>
      </c>
      <c r="CM132" s="24">
        <f>SUMIF($E$4:$E$127,"111",$CM$4:$CM$127)</f>
        <v>0</v>
      </c>
      <c r="CN132" s="24">
        <f>SUMIF($E$4:$E$127,"111",$CN$4:$CN$127)</f>
        <v>0</v>
      </c>
      <c r="CO132" s="24">
        <f>SUMIF($E$4:$E$127,"111",$CO$4:$CO$127)</f>
        <v>0</v>
      </c>
      <c r="CP132" s="23">
        <f>SUMIF($E$4:$E$127,"111",$CP$4:$CP$127)</f>
        <v>2338000</v>
      </c>
      <c r="CQ132" s="22">
        <f t="shared" ref="CQ132:CQ141" si="175">1-BU132</f>
        <v>0.81496520781644421</v>
      </c>
      <c r="CR132" s="21">
        <f t="shared" ref="CR132:CR138" si="176">SUM(CS132:DL132)</f>
        <v>3295883260</v>
      </c>
      <c r="CS132" s="20">
        <f>SUMIF($E$4:$E$127,"111",$CS$4:$CS$127)</f>
        <v>0</v>
      </c>
      <c r="CT132" s="20">
        <f>SUMIF($E$4:$E$127,"111",$CT$4:$CT$127)</f>
        <v>0</v>
      </c>
      <c r="CU132" s="20">
        <f>SUMIF($E$4:$E$127,"111",$CU$4:$CU$127)</f>
        <v>2583780382</v>
      </c>
      <c r="CV132" s="20">
        <f>SUMIF($E$4:$E$127,"111",$CV$4:$CV$127)</f>
        <v>168103327</v>
      </c>
      <c r="CW132" s="20">
        <f>SUMIF($E$4:$E$127,"111",$CW$4:$CW$127)</f>
        <v>0</v>
      </c>
      <c r="CX132" s="20">
        <f>SUMIF($E$4:$E$127,"111",$CX$4:$CX$127)</f>
        <v>0</v>
      </c>
      <c r="CY132" s="20">
        <f>SUMIF($E$4:$E$127,"111",$CY$4:$CY$127)</f>
        <v>54387</v>
      </c>
      <c r="CZ132" s="19">
        <f>SUMIF($E$4:$E$127,"111",$CZ$4:$CZ$127)</f>
        <v>30665828</v>
      </c>
      <c r="DA132" s="19">
        <f>SUMIF($E$4:$E$127,"111",$DA$4:$DA$127)</f>
        <v>1940856</v>
      </c>
      <c r="DB132" s="19">
        <f>SUMIF($E$4:$E$127,"111",$DB$4:$DB$127)</f>
        <v>3438802</v>
      </c>
      <c r="DC132" s="19">
        <f>SUMIF($E$4:$E$127,"111",$DC$4:$DC$127)</f>
        <v>170652494</v>
      </c>
      <c r="DD132" s="19">
        <f>SUMIF($E$4:$E$127,"111",$DD$4:$DD$127)</f>
        <v>0</v>
      </c>
      <c r="DE132" s="19">
        <f>SUMIF($E$4:$E$127,"111",$DE$4:$DE$127)</f>
        <v>0</v>
      </c>
      <c r="DF132" s="19">
        <f>SUMIF($E$4:$E$127,"111",$DF$4:$DF$127)</f>
        <v>0</v>
      </c>
      <c r="DG132" s="19">
        <f>SUMIF($E$4:$E$127,"111",$DG$4:$DG$127)</f>
        <v>0</v>
      </c>
      <c r="DH132" s="19">
        <f>SUMIF($E$4:$E$127,"111",$DH$4:$DH$127)</f>
        <v>0</v>
      </c>
      <c r="DI132" s="19">
        <f>SUMIF($E$4:$E$127,"111",$DI$4:$DI$127)</f>
        <v>0</v>
      </c>
      <c r="DJ132" s="19">
        <f>SUMIF($E$4:$E$127,"111",$DJ$4:$DJ$127)</f>
        <v>0</v>
      </c>
      <c r="DK132" s="19">
        <f>SUMIF($E$4:$E$127,"111",$DK$4:$DK$127)</f>
        <v>0</v>
      </c>
      <c r="DL132" s="19">
        <f>SUMIF($E$4:$E$127,"111",$DL$4:$DL$127)</f>
        <v>337247184</v>
      </c>
      <c r="DN132" s="301" t="s">
        <v>357</v>
      </c>
      <c r="DO132" s="301"/>
      <c r="DP132" s="196" t="s">
        <v>375</v>
      </c>
      <c r="DQ132" s="196" t="s">
        <v>376</v>
      </c>
      <c r="DR132" s="197" t="s">
        <v>377</v>
      </c>
    </row>
    <row r="133" spans="3:122" ht="18" customHeight="1" x14ac:dyDescent="0.25">
      <c r="C133" s="40"/>
      <c r="D133" s="31" t="s">
        <v>9</v>
      </c>
      <c r="E133" s="38">
        <v>211</v>
      </c>
      <c r="F133" s="28"/>
      <c r="G133" s="24">
        <f>SUMIF($E$4:$E$127,"211",$G$4:$G$127)</f>
        <v>4265489604</v>
      </c>
      <c r="H133" s="24">
        <f>SUMIF($E$4:$E$127,"211",$H$4:$H$127)</f>
        <v>0</v>
      </c>
      <c r="I133" s="29">
        <f>SUMIF($E$4:$E$128,"211",$I$4:$I$128)</f>
        <v>0</v>
      </c>
      <c r="J133" s="29">
        <f>SUMIF($E$4:$E$128,"211",$J$4:$J$128)</f>
        <v>3598735209</v>
      </c>
      <c r="K133" s="24">
        <f>SUMIF($E$4:$E$127,"211",$K$4:$K$127)</f>
        <v>0</v>
      </c>
      <c r="L133" s="28">
        <f>SUMIF($E$4:$E$127,"211",$L$4:$L$127)</f>
        <v>0</v>
      </c>
      <c r="M133" s="28">
        <f>SUMIF($E$4:$E$127,"211",$M$4:$M$127)</f>
        <v>0</v>
      </c>
      <c r="N133" s="28">
        <f>SUMIF($E$4:$E$127,"211",$N$4:$N$127)</f>
        <v>0</v>
      </c>
      <c r="O133" s="28">
        <f>SUMIF($E$4:$E$127,"211",$O$4:$O$127)</f>
        <v>0</v>
      </c>
      <c r="P133" s="28">
        <f>SUMIF($E$4:$E$127,"211",$P$4:$P$127)</f>
        <v>0</v>
      </c>
      <c r="Q133" s="28">
        <f>SUMIF($E$4:$E$127,"211",$Q$4:$Q$127)</f>
        <v>0</v>
      </c>
      <c r="R133" s="28">
        <f>SUMIF($E$4:$E$127,"211",$R$4:$R$127)</f>
        <v>95432388</v>
      </c>
      <c r="S133" s="28">
        <f>SUMIF($E$4:$E$127,"211",$S$4:$S$127)</f>
        <v>0</v>
      </c>
      <c r="T133" s="28">
        <f>SUMIF($E$4:$E$127,"211",$T$4:$T$127)</f>
        <v>380000000</v>
      </c>
      <c r="U133" s="28">
        <f>SUMIF($E$4:$E$127,"211",$U$4:$U$127)</f>
        <v>0</v>
      </c>
      <c r="V133" s="28">
        <f>SUMIF($E$4:$E$127,"211",$V$4:$V$127)</f>
        <v>0</v>
      </c>
      <c r="W133" s="28">
        <f>SUMIF($E$4:$E$127,"211",$W$4:$W$127)</f>
        <v>0</v>
      </c>
      <c r="X133" s="28"/>
      <c r="Y133" s="28">
        <f>SUMIF($E$4:$E$127,"211",$Y$4:$Y$127)</f>
        <v>0</v>
      </c>
      <c r="Z133" s="28">
        <f>SUMIF($E$4:$E$127,"211",$Z$4:$Z$127)</f>
        <v>0</v>
      </c>
      <c r="AA133" s="28">
        <f>SUMIF($E$4:$E$127,"211",$AA$4:$AA$127)</f>
        <v>191322007</v>
      </c>
      <c r="AC133" s="27">
        <f t="shared" si="169"/>
        <v>0.403939304033057</v>
      </c>
      <c r="AD133" s="21">
        <f t="shared" si="170"/>
        <v>1722998902</v>
      </c>
      <c r="AE133" s="24">
        <f>SUMIF($E$4:$E$127,"211",$AE$4:$AE$127)</f>
        <v>0</v>
      </c>
      <c r="AF133" s="24">
        <f>SUMIF($E$4:$E$127,"211",$AF$4:$AF$127)</f>
        <v>0</v>
      </c>
      <c r="AG133" s="24">
        <f>SUMIF($E$4:$E$127,"211",$AG$4:$AG$127)</f>
        <v>1476976686</v>
      </c>
      <c r="AH133" s="24">
        <f>SUMIF($E$4:$E$127,"211",$AH$4:$AH$127)</f>
        <v>0</v>
      </c>
      <c r="AI133" s="24">
        <f>SUMIF($E$4:$E$127,"211",$AI$4:$AI$127)</f>
        <v>0</v>
      </c>
      <c r="AJ133" s="24">
        <f>SUMIF($E$4:$E$127,"211",$AJ$4:$AJ$127)</f>
        <v>0</v>
      </c>
      <c r="AK133" s="24">
        <f>SUMIF($E$4:$E$127,"211",$AK$4:$AK$127)</f>
        <v>0</v>
      </c>
      <c r="AL133" s="24">
        <f>SUMIF($E$4:$E$127,"211",$AL$4:$AL$127)</f>
        <v>0</v>
      </c>
      <c r="AM133" s="24">
        <f>SUMIF($E$4:$E$127,"211",$AM$4:$AM$127)</f>
        <v>0</v>
      </c>
      <c r="AN133" s="24">
        <f>SUMIF($E$4:$E$127,"211",$AN$4:$AN$127)</f>
        <v>0</v>
      </c>
      <c r="AO133" s="24">
        <f>SUMIF($E$4:$E$127,"211",$AO$4:$AO$127)</f>
        <v>85000000</v>
      </c>
      <c r="AP133" s="24">
        <f>SUMIF($E$4:$E$127,"211",$AP$4:$AP$127)</f>
        <v>0</v>
      </c>
      <c r="AQ133" s="24">
        <f>SUMIF($E$4:$E$127,"211",$AQ$4:$AQ$127)</f>
        <v>120000000</v>
      </c>
      <c r="AR133" s="24">
        <f>SUMIF($E$4:$E$127,"211",$AR$4:$AR$127)</f>
        <v>0</v>
      </c>
      <c r="AS133" s="24">
        <f>SUMIF($E$4:$E$127,"211",$AS$4:$AS$127)</f>
        <v>0</v>
      </c>
      <c r="AT133" s="24">
        <f>SUMIF($E$4:$E$127,"211",$AT$4:$AT$127)</f>
        <v>0</v>
      </c>
      <c r="AU133" s="24">
        <f>SUMIF($E$4:$E$127,"211",$AU$4:$AU$127)</f>
        <v>0</v>
      </c>
      <c r="AV133" s="24">
        <f>SUMIF($E$4:$E$127,"211",$AV$4:$AV$127)</f>
        <v>0</v>
      </c>
      <c r="AW133" s="24">
        <f>SUMIF($E$4:$E$127,"211",$AW$4:$AW$127)</f>
        <v>0</v>
      </c>
      <c r="AX133" s="24">
        <f>SUMIF($E$4:$E$127,"211",$AX$4:$AX$127)</f>
        <v>41022216</v>
      </c>
      <c r="AY133" s="14">
        <f t="shared" si="171"/>
        <v>0.596060695966943</v>
      </c>
      <c r="AZ133" s="21">
        <f t="shared" si="172"/>
        <v>2542490702</v>
      </c>
      <c r="BA133" s="20">
        <f>SUMIF($E$4:$E$127,"211",$BA$4:$BA$127)</f>
        <v>0</v>
      </c>
      <c r="BB133" s="20">
        <f>SUMIF($E$4:$E$127,"211",$BB$4:$BB$127)</f>
        <v>0</v>
      </c>
      <c r="BC133" s="20">
        <f>SUMIF($E$4:$E$127,"211",$BC$4:$BC$127)</f>
        <v>2121758523</v>
      </c>
      <c r="BD133" s="20">
        <f>SUMIF($E$4:$E$127,"211",$BD$4:$BD$127)</f>
        <v>0</v>
      </c>
      <c r="BE133" s="20">
        <f>SUMIF($E$4:$E$127,"211",$BE$4:$BE$127)</f>
        <v>0</v>
      </c>
      <c r="BF133" s="20">
        <f>SUMIF($E$4:$E$127,"211",$BF$4:$BF$127)</f>
        <v>0</v>
      </c>
      <c r="BG133" s="20">
        <f>SUMIF($E$4:$E$127,"211",$BG$4:$BG$127)</f>
        <v>0</v>
      </c>
      <c r="BH133" s="20">
        <f>SUMIF($E$4:$E$127,"211",$BH$4:$BH$127)</f>
        <v>0</v>
      </c>
      <c r="BI133" s="20">
        <f>SUMIF($E$4:$E$127,"211",$BI$4:$BI$127)</f>
        <v>0</v>
      </c>
      <c r="BJ133" s="20">
        <f>SUMIF($E$4:$E$127,"211",$BJ$4:$BJ$127)</f>
        <v>0</v>
      </c>
      <c r="BK133" s="20">
        <f>SUMIF($E$4:$E$127,"211",$BK$4:$BK$127)</f>
        <v>10432388</v>
      </c>
      <c r="BL133" s="20">
        <f>SUMIF($E$4:$E$127,"211",$BL$4:$BL$127)</f>
        <v>0</v>
      </c>
      <c r="BM133" s="20">
        <f>SUMIF($E$4:$E$127,"211",$BM$4:$BM$127)</f>
        <v>260000000</v>
      </c>
      <c r="BN133" s="20">
        <f>SUMIF($E$4:$E$127,"211",$BN$4:$BN$127)</f>
        <v>0</v>
      </c>
      <c r="BO133" s="20">
        <f>SUMIF($E$4:$E$127,"211",$BO$4:$BO$127)</f>
        <v>0</v>
      </c>
      <c r="BP133" s="20">
        <f>SUMIF($E$4:$E$127,"211",$BP$4:$BP$127)</f>
        <v>0</v>
      </c>
      <c r="BQ133" s="20"/>
      <c r="BR133" s="20">
        <f>SUMIF($E$4:$E$127,"211",$BR$4:$BR$127)</f>
        <v>0</v>
      </c>
      <c r="BS133" s="20">
        <f>SUMIF($E$4:$E$127,"211",$BS$4:$BS$127)</f>
        <v>0</v>
      </c>
      <c r="BT133" s="26">
        <f>SUMIF($E$4:$E$127,"211",$BT$4:$BT$127)</f>
        <v>150299791</v>
      </c>
      <c r="BU133" s="25">
        <f t="shared" si="173"/>
        <v>0.22594005529781147</v>
      </c>
      <c r="BV133" s="39">
        <f t="shared" si="174"/>
        <v>963744957</v>
      </c>
      <c r="BW133" s="24">
        <f>SUMIF($E$4:$E$127,"211",$BW$4:$BW$127)</f>
        <v>0</v>
      </c>
      <c r="BX133" s="24">
        <f>SUMIF($E$4:$E$127,"211",$BX$4:$BX$127)</f>
        <v>0</v>
      </c>
      <c r="BY133" s="24">
        <f>SUMIF($E$4:$E$127,"211",$BY$4:$BY$127)</f>
        <v>805192973</v>
      </c>
      <c r="BZ133" s="24">
        <f>SUMIF($E$4:$E$127,"211",$BZ$4:$BZ$127)</f>
        <v>0</v>
      </c>
      <c r="CA133" s="24">
        <f>SUMIF($E$4:$E$127,"211",$CA$4:$CA$127)</f>
        <v>0</v>
      </c>
      <c r="CB133" s="24">
        <f>SUMIF($E$4:$E$127,"211",$CB$4:$CB$127)</f>
        <v>0</v>
      </c>
      <c r="CC133" s="24">
        <f>SUMIF($E$4:$E$127,"211",$CC$4:$CC$127)</f>
        <v>0</v>
      </c>
      <c r="CD133" s="24">
        <f>SUMIF($E$4:$E$127,"211",$CD$4:$CD$127)</f>
        <v>0</v>
      </c>
      <c r="CE133" s="24">
        <f>SUMIF($E$4:$E$127,"211",$CE$4:$CE$127)</f>
        <v>0</v>
      </c>
      <c r="CF133" s="24">
        <f>SUMIF($E$4:$E$127,"211",$CF$4:$CF$127)</f>
        <v>0</v>
      </c>
      <c r="CG133" s="24">
        <f>SUMIF($E$4:$E$127,"211",$CG$4:$CG$127)</f>
        <v>15000000</v>
      </c>
      <c r="CH133" s="24">
        <f>SUMIF($E$4:$E$127,"211",$CH$4:$CH$127)</f>
        <v>0</v>
      </c>
      <c r="CI133" s="24">
        <f>SUMIF($E$4:$E$127,"211",$CI$4:$CI$127)</f>
        <v>109858510</v>
      </c>
      <c r="CJ133" s="24">
        <f>SUMIF($E$4:$E$127,"211",$CJ$4:$CJ$127)</f>
        <v>0</v>
      </c>
      <c r="CK133" s="24">
        <f>SUMIF($E$4:$E$127,"211",$CK$4:$CK$127)</f>
        <v>0</v>
      </c>
      <c r="CL133" s="24">
        <f>SUMIF($E$4:$E$127,"211",$CL$4:$CL$127)</f>
        <v>0</v>
      </c>
      <c r="CM133" s="24">
        <f>SUMIF($E$4:$E$127,"211",$CM$4:$CM$127)</f>
        <v>0</v>
      </c>
      <c r="CN133" s="24">
        <f>SUMIF($E$4:$E$127,"211",$CN$4:$CN$127)</f>
        <v>0</v>
      </c>
      <c r="CO133" s="24">
        <f>SUMIF($E$4:$E$127,"211",$CO$4:$CO$127)</f>
        <v>0</v>
      </c>
      <c r="CP133" s="23">
        <f>SUMIF($E$4:$E$127,"211",$CP$4:$CP$127)</f>
        <v>33693474</v>
      </c>
      <c r="CQ133" s="22">
        <f t="shared" si="175"/>
        <v>0.77405994470218853</v>
      </c>
      <c r="CR133" s="21">
        <f t="shared" ca="1" si="176"/>
        <v>3301744647</v>
      </c>
      <c r="CS133" s="20">
        <f>SUMIF($E$4:$E$127,"211",$CS$4:$CS$127)</f>
        <v>0</v>
      </c>
      <c r="CT133" s="20">
        <f ca="1">SUMIF($E$4:$E$128,"211",$CT$4:$CT$127)</f>
        <v>0</v>
      </c>
      <c r="CU133" s="20">
        <f>SUMIF($E$4:$E$127,"211",$CU$4:$CU$127)</f>
        <v>2793542236</v>
      </c>
      <c r="CV133" s="20">
        <f>SUMIF($E$4:$E$127,"211",$CV$4:$CV$127)</f>
        <v>0</v>
      </c>
      <c r="CW133" s="20">
        <f>SUMIF($E$4:$E$127,"211",$CW$4:$CW$127)</f>
        <v>0</v>
      </c>
      <c r="CX133" s="20">
        <f>SUMIF($E$4:$E$127,"211",$CX$4:$CX$127)</f>
        <v>0</v>
      </c>
      <c r="CY133" s="20">
        <f>SUMIF($E$4:$E$127,"211",$CY$4:$CY$127)</f>
        <v>0</v>
      </c>
      <c r="CZ133" s="19">
        <f>SUMIF($E$4:$E$127,"211",$CZ$4:$CZ$127)</f>
        <v>0</v>
      </c>
      <c r="DA133" s="19">
        <f>SUMIF($E$4:$E$127,"211",$DA$4:$DA$127)</f>
        <v>0</v>
      </c>
      <c r="DB133" s="19">
        <f>SUMIF($E$4:$E$127,"211",$DB$4:$DB$127)</f>
        <v>0</v>
      </c>
      <c r="DC133" s="19">
        <f>SUMIF($E$4:$E$127,"211",$DC$4:$DC$127)</f>
        <v>80432388</v>
      </c>
      <c r="DD133" s="19">
        <f>SUMIF($E$4:$E$127,"211",$DD$4:$DD$127)</f>
        <v>0</v>
      </c>
      <c r="DE133" s="19">
        <f>SUMIF($E$4:$E$127,"211",$DE$4:$DE$127)</f>
        <v>270141490</v>
      </c>
      <c r="DF133" s="19">
        <f>SUMIF($E$4:$E$127,"211",$DF$4:$DF$127)</f>
        <v>0</v>
      </c>
      <c r="DG133" s="19">
        <f>SUMIF($E$4:$E$127,"211",$DG$4:$DG$127)</f>
        <v>0</v>
      </c>
      <c r="DH133" s="19">
        <f>SUMIF($E$4:$E$127,"211",$DH$4:$DH$127)</f>
        <v>0</v>
      </c>
      <c r="DI133" s="19">
        <f>SUMIF($E$4:$E$127,"211",$DI$4:$DI$127)</f>
        <v>0</v>
      </c>
      <c r="DJ133" s="19">
        <f>SUMIF($E$4:$E$127,"211",$DJ$4:$DJ$127)</f>
        <v>0</v>
      </c>
      <c r="DK133" s="19">
        <f>SUMIF($E$4:$E$127,"211",$DK$4:$DK$127)</f>
        <v>0</v>
      </c>
      <c r="DL133" s="19">
        <f>SUMIF($E$4:$E$127,"211",$DL$4:$DL$127)</f>
        <v>157628533</v>
      </c>
      <c r="DN133" s="198" t="s">
        <v>383</v>
      </c>
      <c r="DO133" s="198"/>
      <c r="DP133" s="200">
        <v>4044201186</v>
      </c>
      <c r="DQ133" s="200">
        <v>748317926</v>
      </c>
      <c r="DR133" s="205">
        <v>0.18049999999999999</v>
      </c>
    </row>
    <row r="134" spans="3:122" ht="16.5" customHeight="1" x14ac:dyDescent="0.25">
      <c r="C134" s="40"/>
      <c r="D134" s="31" t="s">
        <v>8</v>
      </c>
      <c r="E134" s="38">
        <v>310</v>
      </c>
      <c r="F134" s="28"/>
      <c r="G134" s="24">
        <f>SUMIF($E$4:$E$127,"310",$G$4:$G$128)</f>
        <v>1107168096</v>
      </c>
      <c r="H134" s="24">
        <f>SUMIF($E$4:$E$127,"310",$H$4:$H$127)</f>
        <v>0</v>
      </c>
      <c r="I134" s="29">
        <f>SUMIF($E$4:$E$127,"310",$I$4:$I$127)</f>
        <v>0</v>
      </c>
      <c r="J134" s="29">
        <f>SUMIF($E$4:$E$127,"310",$J$4:$J$127)</f>
        <v>421000000</v>
      </c>
      <c r="K134" s="24">
        <f>SUMIF($E$4:$E$127,"310",$K$4:$K$127)</f>
        <v>0</v>
      </c>
      <c r="L134" s="28">
        <f>SUMIF($E$4:$E$127,"310",$L$4:$L$127)</f>
        <v>617168096</v>
      </c>
      <c r="M134" s="28">
        <f>SUMIF($E$4:$E$127,"310",$M$4:$M$127)</f>
        <v>0</v>
      </c>
      <c r="N134" s="28">
        <f>SUMIF($E$4:$E$127,"310",$N$4:$N$127)</f>
        <v>0</v>
      </c>
      <c r="O134" s="28">
        <f>SUMIF($E$4:$E$127,"310",$O$4:$O$127)</f>
        <v>0</v>
      </c>
      <c r="P134" s="28">
        <f>SUMIF($E$4:$E$127,"310",$P$4:$P$127)</f>
        <v>0</v>
      </c>
      <c r="Q134" s="28">
        <f>SUMIF($E$4:$E$127,"310",$Q$4:$Q$127)</f>
        <v>0</v>
      </c>
      <c r="R134" s="28">
        <f>SUMIF($E$4:$E$127,"310",$R$4:$R$127)</f>
        <v>0</v>
      </c>
      <c r="S134" s="28">
        <f>SUMIF($E$4:$E$127,"310",$S$4:$S$127)</f>
        <v>0</v>
      </c>
      <c r="T134" s="28">
        <f>SUMIF($E$4:$E$127,"310",$T$4:$T$127)</f>
        <v>0</v>
      </c>
      <c r="U134" s="28">
        <f>SUMIF($E$4:$E$127,"310",$U$4:$U$127)</f>
        <v>0</v>
      </c>
      <c r="V134" s="28">
        <f>SUMIF($E$4:$E$127,"310",$V$4:$V$127)</f>
        <v>0</v>
      </c>
      <c r="W134" s="28">
        <f>SUMIF($E$4:$E$119,"310",$W$4:$W$119)</f>
        <v>0</v>
      </c>
      <c r="X134" s="28"/>
      <c r="Y134" s="28">
        <f>SUMIF($E$4:$E$127,"310",$Y$4:$Y$127)</f>
        <v>0</v>
      </c>
      <c r="Z134" s="28">
        <f>SUMIF($E$4:$E$127,"310",$Z$4:$Z$127)</f>
        <v>0</v>
      </c>
      <c r="AA134" s="28">
        <f>SUMIF($E$4:$E$127,"310",$AA$4:$AA$127)</f>
        <v>69000000</v>
      </c>
      <c r="AC134" s="27">
        <f t="shared" si="169"/>
        <v>0.38702339107141326</v>
      </c>
      <c r="AD134" s="39">
        <f t="shared" si="170"/>
        <v>428499951</v>
      </c>
      <c r="AE134" s="24">
        <f>SUMIF($E$4:$E$127,"310",$AE$4:$AE$127)</f>
        <v>0</v>
      </c>
      <c r="AF134" s="24">
        <f>SUMIF($E$4:$E$127,"310",$AF$4:$AF$127)</f>
        <v>0</v>
      </c>
      <c r="AG134" s="24">
        <f>SUMIF($E$4:$E$127,"310",$AG$4:$AG$127)</f>
        <v>29790008</v>
      </c>
      <c r="AH134" s="24">
        <f>SUMIF($E$4:$E$127,"310",$AH$4:$AH$127)</f>
        <v>0</v>
      </c>
      <c r="AI134" s="24">
        <f>SUMIF($E$4:$E$127,"310",$AI$4:$AI$127)</f>
        <v>396470541</v>
      </c>
      <c r="AJ134" s="24">
        <f>SUMIF($E$4:$E$127,"310",$AJ$4:$AJ$127)</f>
        <v>0</v>
      </c>
      <c r="AK134" s="24">
        <f>SUMIF($E$4:$E$127,"310",$AK$4:$AK$127)</f>
        <v>0</v>
      </c>
      <c r="AL134" s="24">
        <f>SUMIF($E$4:$E$127,"310",$AL$4:$AL$127)</f>
        <v>0</v>
      </c>
      <c r="AM134" s="24">
        <f>SUMIF($E$4:$E$127,"310",$AM$4:$AM$127)</f>
        <v>0</v>
      </c>
      <c r="AN134" s="24">
        <f>SUMIF($E$4:$E$127,"310",$AN$4:$AN$127)</f>
        <v>0</v>
      </c>
      <c r="AO134" s="24">
        <f>SUMIF($E$4:$E$127,"310",$AO$4:$AO$127)</f>
        <v>0</v>
      </c>
      <c r="AP134" s="24">
        <f>SUMIF($E$4:$E$127,"310",$AP$4:$AP$127)</f>
        <v>0</v>
      </c>
      <c r="AQ134" s="24">
        <f>SUMIF($E$4:$E$127,"310",$AQ$4:$AQ$127)</f>
        <v>0</v>
      </c>
      <c r="AR134" s="24">
        <f>SUMIF($E$4:$E$127,"310",$AR$4:$AR$127)</f>
        <v>0</v>
      </c>
      <c r="AS134" s="24">
        <f>SUMIF($E$4:$E$127,"310",$AS$4:$AS$127)</f>
        <v>0</v>
      </c>
      <c r="AT134" s="24">
        <f>SUMIF($E$4:$E$127,"310",$AT$4:$AT$127)</f>
        <v>0</v>
      </c>
      <c r="AU134" s="24">
        <f>SUMIF($E$4:$E$127,"310",$AU$4:$AU$127)</f>
        <v>0</v>
      </c>
      <c r="AV134" s="24">
        <f>SUMIF($E$4:$E$127,"310",$AV$4:$AV$127)</f>
        <v>0</v>
      </c>
      <c r="AW134" s="24">
        <f>SUMIF($E$4:$E$127,"310",$AW$4:$AW$127)</f>
        <v>0</v>
      </c>
      <c r="AX134" s="24">
        <f>SUMIF($E$4:$E$127,"310",$AX$4:$AX$127)</f>
        <v>2239402</v>
      </c>
      <c r="AY134" s="14">
        <f t="shared" si="171"/>
        <v>0.61297660892858674</v>
      </c>
      <c r="AZ134" s="21">
        <f t="shared" si="172"/>
        <v>678668145</v>
      </c>
      <c r="BA134" s="20">
        <f>SUMIF($E$4:$E$127,"310",$BA$4:$BA$127)</f>
        <v>0</v>
      </c>
      <c r="BB134" s="20">
        <f>SUMIF($E$4:$E$127,"310",$BB$4:$BB$127)</f>
        <v>0</v>
      </c>
      <c r="BC134" s="20">
        <f>SUMIF($E$4:$E$127,"310",$BC$4:$BC$127)</f>
        <v>391209992</v>
      </c>
      <c r="BD134" s="20">
        <f>SUMIF($E$4:$E$127,"310",$BD$4:$BD$127)</f>
        <v>0</v>
      </c>
      <c r="BE134" s="20">
        <f>SUMIF($E$4:$E$127,"310",$BE$4:$BE$127)</f>
        <v>220697555</v>
      </c>
      <c r="BF134" s="20">
        <f>SUMIF($E$4:$E$127,"310",$BF$4:$BF$127)</f>
        <v>0</v>
      </c>
      <c r="BG134" s="20">
        <f>SUMIF($E$4:$E$127,"310",$BG$4:$BG$127)</f>
        <v>0</v>
      </c>
      <c r="BH134" s="20">
        <f>SUMIF($E$4:$E$127,"310",$BH$4:$BH$127)</f>
        <v>0</v>
      </c>
      <c r="BI134" s="20">
        <f>SUMIF($E$4:$E$127,"310",$BI$4:$BI$127)</f>
        <v>0</v>
      </c>
      <c r="BJ134" s="20">
        <f>SUMIF($E$4:$E$127,"310",$BJ$4:$BJ$127)</f>
        <v>0</v>
      </c>
      <c r="BK134" s="20">
        <f>SUMIF($E$4:$E$127,"310",$BK$4:$BK$127)</f>
        <v>0</v>
      </c>
      <c r="BL134" s="20">
        <f>SUMIF($E$4:$E$127,"310",$BL$4:$BL$127)</f>
        <v>0</v>
      </c>
      <c r="BM134" s="20">
        <f>SUMIF($E$4:$E$127,"310",$BM$4:$BM$127)</f>
        <v>0</v>
      </c>
      <c r="BN134" s="20">
        <f>SUMIF($E$4:$E$127,"310",$BN$4:$BN$127)</f>
        <v>0</v>
      </c>
      <c r="BO134" s="20">
        <f>SUMIF($E$4:$E$127,"310",$BO$4:$BO$127)</f>
        <v>0</v>
      </c>
      <c r="BP134" s="20">
        <f>SUMIF($E$4:$E$127,"310",$BP$4:$BP$127)</f>
        <v>0</v>
      </c>
      <c r="BQ134" s="20">
        <f>SUMIF($E$4:$E$127,"310",$BP$4:$BP$127)</f>
        <v>0</v>
      </c>
      <c r="BR134" s="20">
        <f>SUMIF($E$4:$E$127,"310",$BR$4:$BR$127)</f>
        <v>0</v>
      </c>
      <c r="BS134" s="20">
        <f>SUMIF($E$4:$E$127,"310",$BS$4:$BS$127)</f>
        <v>0</v>
      </c>
      <c r="BT134" s="26">
        <f>SUMIF($E$4:$E$127,"310",$BT$4:$BT$127)</f>
        <v>66760598</v>
      </c>
      <c r="BU134" s="25">
        <f t="shared" si="173"/>
        <v>0.22748154495232131</v>
      </c>
      <c r="BV134" s="39">
        <f t="shared" si="174"/>
        <v>251860309</v>
      </c>
      <c r="BW134" s="24">
        <f>SUMIF($E$4:$E$127,"310",$BW$4:$BW$127)</f>
        <v>0</v>
      </c>
      <c r="BX134" s="24">
        <f>SUMIF($E$4:$E$127,"310",$BX$4:$BX$127)</f>
        <v>0</v>
      </c>
      <c r="BY134" s="24">
        <f>SUMIF($E$4:$E$127,"310",$BY$4:$BY$127)</f>
        <v>29790008</v>
      </c>
      <c r="BZ134" s="24">
        <f>SUMIF($E$4:$E$127,"310",$BZ$4:$BZ$127)</f>
        <v>0</v>
      </c>
      <c r="CA134" s="24">
        <f>SUMIF($E$4:$E$127,"310",$CA$4:$CA$127)</f>
        <v>219886563</v>
      </c>
      <c r="CB134" s="24">
        <f>SUMIF($E$4:$E$127,"310",$CB$4:$CB$127)</f>
        <v>0</v>
      </c>
      <c r="CC134" s="24">
        <f>SUMIF($E$4:$E$127,"310",$CC$4:$CC$127)</f>
        <v>0</v>
      </c>
      <c r="CD134" s="24">
        <f>SUMIF($E$4:$E$127,"310",$CD$4:$CD$127)</f>
        <v>0</v>
      </c>
      <c r="CE134" s="24">
        <f>SUMIF($E$4:$E$127,"310",$CE$4:$CE$127)</f>
        <v>0</v>
      </c>
      <c r="CF134" s="24">
        <f>SUMIF($E$4:$E$127,"310",$CF$4:$CF$127)</f>
        <v>0</v>
      </c>
      <c r="CG134" s="24">
        <f>SUMIF($E$4:$E$127,"310",$CG$4:$CG$127)</f>
        <v>0</v>
      </c>
      <c r="CH134" s="24">
        <f>SUMIF($E$4:$E$127,"310",$CH$4:$CH$127)</f>
        <v>0</v>
      </c>
      <c r="CI134" s="24">
        <f>SUMIF($E$4:$E$127,"310",$CI$4:$CI$127)</f>
        <v>0</v>
      </c>
      <c r="CJ134" s="24">
        <f>SUMIF($E$4:$E$127,"310",$CJ$4:$CJ$127)</f>
        <v>0</v>
      </c>
      <c r="CK134" s="24">
        <f>SUMIF($E$4:$E$127,"310",$CK$4:$CK$127)</f>
        <v>0</v>
      </c>
      <c r="CL134" s="24">
        <f>SUMIF($E$4:$E$127,"310",$CL$4:$CL$127)</f>
        <v>0</v>
      </c>
      <c r="CM134" s="24">
        <f>SUMIF($E$4:$E$127,"310",$CM$4:$CM$127)</f>
        <v>0</v>
      </c>
      <c r="CN134" s="24">
        <f>SUMIF($E$4:$E$127,"310",$CN$4:$CN$127)</f>
        <v>0</v>
      </c>
      <c r="CO134" s="24">
        <f>SUMIF($E$4:$E$127,"310",$CO$4:$CO$127)</f>
        <v>0</v>
      </c>
      <c r="CP134" s="23">
        <f>SUMIF($E$4:$E$127,"310",$CP$4:$CP$127)</f>
        <v>2183738</v>
      </c>
      <c r="CQ134" s="22">
        <f t="shared" si="175"/>
        <v>0.77251845504767869</v>
      </c>
      <c r="CR134" s="21">
        <f t="shared" si="176"/>
        <v>855307787</v>
      </c>
      <c r="CS134" s="20">
        <f>SUMIF($E$4:$E$127,"310",$CS$4:$CS$127)</f>
        <v>0</v>
      </c>
      <c r="CT134" s="20">
        <f>SUMIF($E$4:$E$127,"310",$CT$4:$CT$127)</f>
        <v>0</v>
      </c>
      <c r="CU134" s="20">
        <f>SUMIF($E$4:$E$127,"310",$CU$4:$CU$127)</f>
        <v>391209992</v>
      </c>
      <c r="CV134" s="20">
        <f>SUMIF($E$4:$E$127,"310",$CV$4:$CV$127)</f>
        <v>0</v>
      </c>
      <c r="CW134" s="20">
        <f>SUMIF($E$4:$E$127,"310",$CW$4:$CW$127)</f>
        <v>397281533</v>
      </c>
      <c r="CX134" s="20">
        <f>SUMIF($E$4:$E$127,"310",$CX$4:$CX$127)</f>
        <v>0</v>
      </c>
      <c r="CY134" s="20">
        <f>SUMIF($E$4:$E$127,"310",$CY$4:$CY$127)</f>
        <v>0</v>
      </c>
      <c r="CZ134" s="19">
        <f>SUMIF($E$4:$E$127,"310",$CZ$4:$CZ$127)</f>
        <v>0</v>
      </c>
      <c r="DA134" s="19">
        <f>SUMIF($E$4:$E$127,"310",$DA$4:$DA$127)</f>
        <v>0</v>
      </c>
      <c r="DB134" s="19">
        <f>SUMIF($E$4:$E$127,"310",$DB$4:$DB$127)</f>
        <v>0</v>
      </c>
      <c r="DC134" s="19">
        <f>SUMIF($E$4:$E$127,"310",$DC$4:$DC$127)</f>
        <v>0</v>
      </c>
      <c r="DD134" s="19">
        <f>SUMIF($E$4:$E$127,"310",$DD$4:$DD$127)</f>
        <v>0</v>
      </c>
      <c r="DE134" s="19">
        <f>SUMIF($E$4:$E$127,"310",$DE$4:$DE$127)</f>
        <v>0</v>
      </c>
      <c r="DF134" s="19">
        <f>SUMIF($E$4:$E$127,"310",$DF$4:$DF$127)</f>
        <v>0</v>
      </c>
      <c r="DG134" s="19">
        <f>SUMIF($E$4:$E$127,"310",$DG$4:$DG$127)</f>
        <v>0</v>
      </c>
      <c r="DH134" s="19">
        <f>SUMIF($E$4:$E$127,"310",$DH$4:$DH$127)</f>
        <v>0</v>
      </c>
      <c r="DI134" s="19">
        <f>SUMIF($E$4:$E$127,"310",$DI$4:$DI$127)</f>
        <v>0</v>
      </c>
      <c r="DJ134" s="19">
        <f>SUMIF($E$4:$E$127,"310",$DJ$4:$DJ$127)</f>
        <v>0</v>
      </c>
      <c r="DK134" s="19">
        <f>SUMIF($E$4:$E$127,"310",$DK$4:$DK$127)</f>
        <v>0</v>
      </c>
      <c r="DL134" s="19">
        <f>SUMIF($E$4:$E$127,"310",$DL$4:$DL$127)</f>
        <v>66816262</v>
      </c>
      <c r="DN134" s="300" t="s">
        <v>384</v>
      </c>
      <c r="DO134" s="300"/>
      <c r="DP134" s="200">
        <v>4265489604</v>
      </c>
      <c r="DQ134" s="200">
        <v>963744957</v>
      </c>
      <c r="DR134" s="205">
        <v>0.22589999999999999</v>
      </c>
    </row>
    <row r="135" spans="3:122" x14ac:dyDescent="0.25">
      <c r="C135" s="32"/>
      <c r="D135" s="31" t="s">
        <v>7</v>
      </c>
      <c r="E135" s="38">
        <v>410</v>
      </c>
      <c r="F135" s="28"/>
      <c r="G135" s="24">
        <f>SUMIF($E$4:$E$127,"410",$G$4:$G$127)</f>
        <v>4328906780</v>
      </c>
      <c r="H135" s="24">
        <f>SUMIF($E$4:$E$127,"410",$H$4:$H$127)</f>
        <v>0</v>
      </c>
      <c r="I135" s="29">
        <f>SUMIF($E$4:$E$127,"410",$I$4:$I$127)</f>
        <v>0</v>
      </c>
      <c r="J135" s="29">
        <f>SUMIF($E$4:$E$128,"410",$J$4:$J$128)</f>
        <v>1163096695</v>
      </c>
      <c r="K135" s="24">
        <f>SUMIF($E$4:$E$127,"410",$K$4:$K$127)</f>
        <v>0</v>
      </c>
      <c r="L135" s="28">
        <f>SUMIF($E$4:$E$127,"410",$L$4:$L$127)</f>
        <v>0</v>
      </c>
      <c r="M135" s="28">
        <f>SUMIF($E$4:$E$127,"410",$M$4:$M$127)</f>
        <v>74368590</v>
      </c>
      <c r="N135" s="28">
        <f>SUMIF($E$4:$E$127,"410",$N$4:$N$127)</f>
        <v>0</v>
      </c>
      <c r="O135" s="28">
        <f>SUMIF($E$4:$E$127,"410",$O$4:$O$127)</f>
        <v>0</v>
      </c>
      <c r="P135" s="28">
        <f>SUMIF($E$4:$E$127,"410",$P$4:$P$127)</f>
        <v>0</v>
      </c>
      <c r="Q135" s="28">
        <f>SUMIF($E$4:$E$127,"410",$Q$4:$Q$127)</f>
        <v>0</v>
      </c>
      <c r="R135" s="28">
        <f>SUMIF($E$4:$E$127,"410",$R$4:$R$127)</f>
        <v>0</v>
      </c>
      <c r="S135" s="28">
        <f>SUMIF($E$4:$E$127,"410",$S$4:$S$127)</f>
        <v>1344000000</v>
      </c>
      <c r="T135" s="28">
        <f>SUMIF($E$4:$E$127,"410",$T$4:$T$127)</f>
        <v>387696735</v>
      </c>
      <c r="U135" s="28">
        <f>SUMIF($E$4:$E$127,"410",$U$4:$U$127)</f>
        <v>0</v>
      </c>
      <c r="V135" s="28">
        <f>SUMIF($E$4:$E$119,"410",$V$4:$V$119)</f>
        <v>1054833768</v>
      </c>
      <c r="W135" s="28">
        <f>SUMIF($E$4:$E$119,"410",$W$4:$W$119)</f>
        <v>0</v>
      </c>
      <c r="X135" s="28">
        <f>SUMIF($E$4:$E$127,"410",$X$4:$X$127)</f>
        <v>11169156</v>
      </c>
      <c r="Y135" s="28">
        <f>SUMIF($E$4:$E$127,"410",$Y$4:$Y$127)</f>
        <v>0</v>
      </c>
      <c r="Z135" s="28">
        <f>SUMIF($E$4:$E$127,"410",$Z$4:$Z$127)</f>
        <v>204741836</v>
      </c>
      <c r="AA135" s="28">
        <f>SUMIF($E$4:$E$127,"410",$AA$4:$AA$127)</f>
        <v>89000000</v>
      </c>
      <c r="AC135" s="27">
        <f t="shared" si="169"/>
        <v>0.67480184916340469</v>
      </c>
      <c r="AD135" s="21">
        <f t="shared" si="170"/>
        <v>2921154300</v>
      </c>
      <c r="AE135" s="24">
        <f>SUMIF($E$4:$E$127,"410",$AE$4:$AE$127)</f>
        <v>0</v>
      </c>
      <c r="AF135" s="24">
        <f>SUMIF($E$4:$E$127,"410",$AF$4:$AF$127)</f>
        <v>0</v>
      </c>
      <c r="AG135" s="24">
        <f>SUMIF($E$4:$E$127,"410",$AG$4:$AG$127)</f>
        <v>638611260</v>
      </c>
      <c r="AH135" s="24">
        <f>SUMIF($E$4:$E$127,"410",$AH$4:$AH$127)</f>
        <v>0</v>
      </c>
      <c r="AI135" s="24">
        <f>SUMIF($E$4:$E$127,"410",$AI$4:$AI$127)</f>
        <v>0</v>
      </c>
      <c r="AJ135" s="24">
        <f>SUMIF($E$4:$E$127,"410",$AJ$4:$AJ$127)</f>
        <v>0</v>
      </c>
      <c r="AK135" s="24">
        <f>SUMIF($E$4:$E$127,"410",$AK$4:$AK$127)</f>
        <v>0</v>
      </c>
      <c r="AL135" s="24">
        <f>SUMIF($E$4:$E$127,"410",$AL$4:$AL$127)</f>
        <v>0</v>
      </c>
      <c r="AM135" s="24">
        <f>SUMIF($E$4:$E$127,"410",$AM$4:$AM$127)</f>
        <v>0</v>
      </c>
      <c r="AN135" s="24">
        <f>SUMIF($E$4:$E$127,"410",$AN$4:$AN$127)</f>
        <v>0</v>
      </c>
      <c r="AO135" s="24">
        <f>SUMIF($E$4:$E$127,"410",$AO$4:$AO$127)</f>
        <v>0</v>
      </c>
      <c r="AP135" s="24">
        <f>SUMIF($E$4:$E$127,"410",$AP$4:$AP$127)</f>
        <v>1300000000</v>
      </c>
      <c r="AQ135" s="24">
        <f>SUMIF($E$4:$E$127,"410",$AQ$4:$AQ$127)</f>
        <v>220043223</v>
      </c>
      <c r="AR135" s="24">
        <f>SUMIF($E$4:$E$127,"410",$AR$4:$AR$127)</f>
        <v>0</v>
      </c>
      <c r="AS135" s="24">
        <f>SUMIF($E$4:$E$127,"410",$AS$4:$AS$127)</f>
        <v>707504133</v>
      </c>
      <c r="AT135" s="24">
        <f>SUMIF($E$4:$E$127,"410",$AT$4:$AT$127)</f>
        <v>0</v>
      </c>
      <c r="AU135" s="24">
        <f>SUMIF($E$4:$E$127,"410",$AU$4:$AU$127)</f>
        <v>0</v>
      </c>
      <c r="AV135" s="24">
        <f>SUMIF($E$4:$E$127,"410",$AV$4:$AV$127)</f>
        <v>0</v>
      </c>
      <c r="AW135" s="24">
        <f>SUMIF($E$4:$E$127,"410",$AW$4:$AW$127)</f>
        <v>13770298</v>
      </c>
      <c r="AX135" s="24">
        <f>SUMIF($E$4:$E$127,"410",$AX$4:$AX$127)</f>
        <v>41225386</v>
      </c>
      <c r="AY135" s="14">
        <f t="shared" si="171"/>
        <v>0.32519815083659531</v>
      </c>
      <c r="AZ135" s="21">
        <f t="shared" si="172"/>
        <v>1407752480</v>
      </c>
      <c r="BA135" s="20">
        <f>SUMIF($E$4:$E$127,"410",$BA$4:$BA$127)</f>
        <v>0</v>
      </c>
      <c r="BB135" s="20">
        <f>SUMIF($E$4:$E$127,"410",$BB$4:$BB$127)</f>
        <v>0</v>
      </c>
      <c r="BC135" s="20">
        <f>SUMIF($E$4:$E$127,"410",$BC$4:$BC$127)</f>
        <v>524485435</v>
      </c>
      <c r="BD135" s="20">
        <f>SUMIF($E$4:$E$127,"410",$BD$4:$BD$127)</f>
        <v>0</v>
      </c>
      <c r="BE135" s="20">
        <f>SUMIF($E$4:$E$127,"410",$BE$4:$BE$127)</f>
        <v>0</v>
      </c>
      <c r="BF135" s="20">
        <f>SUMIF($E$4:$E$127,"410",$BF$4:$BF$127)</f>
        <v>74368590</v>
      </c>
      <c r="BG135" s="20">
        <f>SUMIF($E$4:$E$127,"410",$BG$4:$BG$127)</f>
        <v>0</v>
      </c>
      <c r="BH135" s="20">
        <f>SUMIF($E$4:$E$127,"410",$BH$4:$BH$127)</f>
        <v>0</v>
      </c>
      <c r="BI135" s="20">
        <f>SUMIF($E$4:$E$127,"410",$BI$4:$BI$127)</f>
        <v>0</v>
      </c>
      <c r="BJ135" s="20">
        <f>SUMIF($E$4:$E$127,"410",$BJ$4:$BJ$127)</f>
        <v>0</v>
      </c>
      <c r="BK135" s="20">
        <f>SUMIF($E$4:$E$127,"410",$BK$4:$BK$127)</f>
        <v>0</v>
      </c>
      <c r="BL135" s="20">
        <f>SUMIF($E$4:$E$127,"410",$BL$4:$BL$127)</f>
        <v>44000000</v>
      </c>
      <c r="BM135" s="20">
        <f>SUMIF($E$4:$E$127,"410",$BM$4:$BM$127)</f>
        <v>167653512</v>
      </c>
      <c r="BN135" s="20">
        <f>SUMIF($E$4:$E$127,"410",$BN$4:$BN$127)</f>
        <v>0</v>
      </c>
      <c r="BO135" s="20">
        <f>SUMIF($E$4:$E$127,"410",$BO$4:$BO$127)</f>
        <v>347329635</v>
      </c>
      <c r="BP135" s="20">
        <f>SUMIF($E$4:$E$127,"510",$BP$4:$BP$127)</f>
        <v>0</v>
      </c>
      <c r="BQ135" s="20">
        <f>SUMIF($E$4:$E$127,"410",$BQ$4:$BQ$127)</f>
        <v>11169156</v>
      </c>
      <c r="BR135" s="20">
        <f>SUMIF($E$4:$E$127,"410",$BR$4:$BR$127)</f>
        <v>0</v>
      </c>
      <c r="BS135" s="20">
        <f>SUMIF($E$4:$E$127,"410",$BS$4:$BS$127)</f>
        <v>190971538</v>
      </c>
      <c r="BT135" s="26">
        <f>SUMIF($E$4:$E$127,"410",$BT$4:$BT$127)</f>
        <v>47774614</v>
      </c>
      <c r="BU135" s="25">
        <f t="shared" si="173"/>
        <v>0.48505483386731651</v>
      </c>
      <c r="BV135" s="21">
        <f t="shared" si="174"/>
        <v>2099757159</v>
      </c>
      <c r="BW135" s="24">
        <f>SUMIF($E$4:$E$127,"410",$BW$4:$BW$127)</f>
        <v>0</v>
      </c>
      <c r="BX135" s="24">
        <f>SUMIF($E$4:$E$127,"410",$BX$4:$BX$127)</f>
        <v>0</v>
      </c>
      <c r="BY135" s="24">
        <f>SUMIF($E$4:$E$127,"410",$BY$4:$BY$127)</f>
        <v>508523143</v>
      </c>
      <c r="BZ135" s="24">
        <f>SUMIF($E$4:$E$127,"410",$BZ$4:$BZ$127)</f>
        <v>0</v>
      </c>
      <c r="CA135" s="24">
        <f>SUMIF($E$4:$E$127,"410",$CA$4:$CA$127)</f>
        <v>0</v>
      </c>
      <c r="CB135" s="24">
        <f>SUMIF($E$4:$E$127,"410",$CB$4:$CB$127)</f>
        <v>0</v>
      </c>
      <c r="CC135" s="24">
        <f>SUMIF($E$4:$E$127,"410",$CC$4:$CC$127)</f>
        <v>0</v>
      </c>
      <c r="CD135" s="24">
        <f>SUMIF($E$4:$E$127,"410",$CD$4:$CD$127)</f>
        <v>0</v>
      </c>
      <c r="CE135" s="24">
        <f>SUMIF($E$4:$E$127,"410",$CE$4:$CE$127)</f>
        <v>0</v>
      </c>
      <c r="CF135" s="24">
        <f>SUMIF($E$4:$E$127,"410",$CF$4:$CF$127)</f>
        <v>0</v>
      </c>
      <c r="CG135" s="24">
        <f>SUMIF($E$4:$E$127,"410",$CG$4:$CG$127)</f>
        <v>0</v>
      </c>
      <c r="CH135" s="24">
        <f>SUMIF($E$4:$E$127,"410",$CH$4:$CH$127)</f>
        <v>713003681</v>
      </c>
      <c r="CI135" s="24">
        <f>SUMIF($E$4:$E$127,"410",$CI$4:$CI$127)</f>
        <v>209601223</v>
      </c>
      <c r="CJ135" s="24">
        <f>SUMIF($E$4:$E$127,"410",$CJ$4:$CJ$127)</f>
        <v>0</v>
      </c>
      <c r="CK135" s="24">
        <f>SUMIF($E$4:$E$127,"410",$CK$4:$CK$127)</f>
        <v>613633428</v>
      </c>
      <c r="CL135" s="24">
        <f>SUMIF($E$4:$E$127,"410",$CL$4:$CL$127)</f>
        <v>0</v>
      </c>
      <c r="CM135" s="24">
        <f>SUMIF($E$4:$E$127,"410",$CM$4:$CM$127)</f>
        <v>0</v>
      </c>
      <c r="CN135" s="24">
        <f>SUMIF($E$4:$E$127,"410",$CN$4:$CN$127)</f>
        <v>0</v>
      </c>
      <c r="CO135" s="24">
        <f>SUMIF($E$4:$E$127,"410",$CO$4:$CO$127)</f>
        <v>13770298</v>
      </c>
      <c r="CP135" s="23">
        <f>SUMIF($E$4:$E$127,"410",$CP$4:$CP$127)</f>
        <v>41225386</v>
      </c>
      <c r="CQ135" s="22">
        <f t="shared" si="175"/>
        <v>0.51494516613268349</v>
      </c>
      <c r="CR135" s="21">
        <f t="shared" si="176"/>
        <v>2229149621</v>
      </c>
      <c r="CS135" s="20">
        <f>SUMIF($E$4:$E$127,"410",$CS$4:$CS$127)</f>
        <v>0</v>
      </c>
      <c r="CT135" s="20">
        <f>SUMIF($E$4:$E$127,"410",$CT$4:$CT$127)</f>
        <v>0</v>
      </c>
      <c r="CU135" s="20">
        <f>SUMIF($E$4:$E$127,"410",$CU$4:$CU$127)</f>
        <v>654573552</v>
      </c>
      <c r="CV135" s="20">
        <f>SUMIF($E$4:$E$127,"410",$CV$4:$CV$127)</f>
        <v>0</v>
      </c>
      <c r="CW135" s="20">
        <f>SUMIF($E$4:$E$127,"410",$CW$4:$CW$127)</f>
        <v>0</v>
      </c>
      <c r="CX135" s="20">
        <f>SUMIF($E$4:$E$127,"410",$CX$4:$CX$127)</f>
        <v>74368590</v>
      </c>
      <c r="CY135" s="20">
        <f>SUMIF($E$4:$E$127,"410",$CY$4:$CY$127)</f>
        <v>0</v>
      </c>
      <c r="CZ135" s="19">
        <f>SUMIF($E$4:$E$127,"410",$CZ$4:$CZ$127)</f>
        <v>0</v>
      </c>
      <c r="DA135" s="19">
        <f>SUMIF($E$4:$E$127,"410",$DA$4:$DA$127)</f>
        <v>0</v>
      </c>
      <c r="DB135" s="19">
        <f>SUMIF($E$4:$E$127,"410",$DB$4:$DB$127)</f>
        <v>0</v>
      </c>
      <c r="DC135" s="19">
        <f>SUMIF($E$4:$E$127,"410",$DC$4:$DC$127)</f>
        <v>0</v>
      </c>
      <c r="DD135" s="19">
        <f>SUMIF($E$4:$E$127,"410",$DD$4:$DD$127)</f>
        <v>630996319</v>
      </c>
      <c r="DE135" s="19">
        <f>SUMIF($E$4:$E$127,"410",$DE$4:$DE$127)</f>
        <v>178095512</v>
      </c>
      <c r="DF135" s="19">
        <f>SUMIF($E$4:$E$127,"410",$DF$4:$DF$127)</f>
        <v>0</v>
      </c>
      <c r="DG135" s="19">
        <f>SUMIF($E$4:$E$127,"410",$DG$4:$DG$127)</f>
        <v>441200340</v>
      </c>
      <c r="DH135" s="19">
        <f>SUMIF($E$4:$E$127,"410",$DH$4:$DH$127)</f>
        <v>0</v>
      </c>
      <c r="DI135" s="19">
        <f>SUMIF($E$4:$E$127,"410",$DI$4:$DI$127)</f>
        <v>11169156</v>
      </c>
      <c r="DJ135" s="19">
        <f>SUMIF($E$4:$E$127,"410",$DJ$4:$DJ$127)</f>
        <v>0</v>
      </c>
      <c r="DK135" s="19">
        <f>SUMIF($E$4:$E$127,"410",$DK$4:$DK$127)</f>
        <v>190971538</v>
      </c>
      <c r="DL135" s="19">
        <f>SUMIF($E$4:$E$127,"410",$DL$4:$DL$127)</f>
        <v>47774614</v>
      </c>
      <c r="DN135" s="198" t="s">
        <v>8</v>
      </c>
      <c r="DO135" s="198"/>
      <c r="DP135" s="200">
        <v>1107168096</v>
      </c>
      <c r="DQ135" s="200">
        <v>251860309</v>
      </c>
      <c r="DR135" s="205">
        <v>0.22750000000000001</v>
      </c>
    </row>
    <row r="136" spans="3:122" ht="14.25" customHeight="1" x14ac:dyDescent="0.25">
      <c r="C136" s="32"/>
      <c r="D136" s="31" t="s">
        <v>6</v>
      </c>
      <c r="E136" s="38">
        <v>510</v>
      </c>
      <c r="F136" s="28"/>
      <c r="G136" s="24">
        <f>SUMIF($E$4:$E$127,"510",$G$4:$G$127)</f>
        <v>938377351</v>
      </c>
      <c r="H136" s="24">
        <f>SUMIF($E$4:$E$127,"510",$H$4:$H$127)</f>
        <v>0</v>
      </c>
      <c r="I136" s="29">
        <f>SUMIF($E$4:$E$127,"510",$I$4:$I$127)</f>
        <v>0</v>
      </c>
      <c r="J136" s="29">
        <f>SUMIF($E$4:$E$128,"510",$J$4:$J$128)</f>
        <v>29000000</v>
      </c>
      <c r="K136" s="24">
        <f>SUMIF($E$4:$E$127,"510",$K$4:$K$127)</f>
        <v>0</v>
      </c>
      <c r="L136" s="28">
        <f>SUMIF($E$4:$E$127,"510",$L$4:$L$127)</f>
        <v>762568554</v>
      </c>
      <c r="M136" s="28">
        <f>SUMIF($E$4:$E$127,"510",$M$4:$M$127)</f>
        <v>14004396</v>
      </c>
      <c r="N136" s="28">
        <f>SUMIF($E$4:$E$127,"510",$N$4:$N$127)</f>
        <v>0</v>
      </c>
      <c r="O136" s="28">
        <f>SUMIF($E$4:$E$127,"510",$O$4:$O$127)</f>
        <v>0</v>
      </c>
      <c r="P136" s="28">
        <f>SUMIF($E$4:$E$127,"510",$P$4:$P$127)</f>
        <v>0</v>
      </c>
      <c r="Q136" s="28">
        <f>SUMIF($E$4:$E$127,"510",$Q$4:$Q$127)</f>
        <v>0</v>
      </c>
      <c r="R136" s="28">
        <f>SUMIF($E$4:$E$127,"510",$R$4:$R$127)</f>
        <v>0</v>
      </c>
      <c r="S136" s="28">
        <f>SUMIF($E$4:$E$127,"510",$S$4:$S$127)</f>
        <v>0</v>
      </c>
      <c r="T136" s="28">
        <f>SUMIF($E$4:$E$127,"510",$T$4:$T$127)</f>
        <v>40431446</v>
      </c>
      <c r="U136" s="28">
        <f>SUMIF($E$4:$E$127,"510",$U$4:$U$127)</f>
        <v>1796640</v>
      </c>
      <c r="V136" s="28">
        <f>SUMIF($E$4:$E$127,"510",$V$4:$V$127)</f>
        <v>0</v>
      </c>
      <c r="W136" s="28">
        <f>SUMIF($E$4:$E$119,"510",$W$4:$W$119)</f>
        <v>0</v>
      </c>
      <c r="X136" s="28"/>
      <c r="Y136" s="28">
        <f>SUMIF($E$4:$E$127,"510",$Y$4:$Y$127)</f>
        <v>0</v>
      </c>
      <c r="Z136" s="28">
        <f>SUMIF($E$4:$E$127,"510",$Z$4:$Z$127)</f>
        <v>0</v>
      </c>
      <c r="AA136" s="28">
        <f>SUMIF($E$4:$E$127,"510",$AA$4:$AA$127)</f>
        <v>90576315</v>
      </c>
      <c r="AC136" s="27">
        <f t="shared" si="169"/>
        <v>0.71654546253003071</v>
      </c>
      <c r="AD136" s="21">
        <f t="shared" si="170"/>
        <v>672390033</v>
      </c>
      <c r="AE136" s="24">
        <f>SUMIF($E$4:$E$127,"510",$AE$4:$AE$127)</f>
        <v>0</v>
      </c>
      <c r="AF136" s="24">
        <f>SUMIF($E$4:$E$127,"510",$AF$4:$AF$127)</f>
        <v>0</v>
      </c>
      <c r="AG136" s="24">
        <f>SUMIF($E$4:$E$127,"510",$AG$4:$AG$127)</f>
        <v>0</v>
      </c>
      <c r="AH136" s="24">
        <f>SUMIF($E$4:$E$127,"510",$AH$4:$AH$127)</f>
        <v>0</v>
      </c>
      <c r="AI136" s="24">
        <f>SUMIF($E$4:$E$127,"510",$AI$4:$AI$127)</f>
        <v>585270025</v>
      </c>
      <c r="AJ136" s="24">
        <f>SUMIF($E$4:$E$127,"510",$AJ$4:$AJ$127)</f>
        <v>14004396</v>
      </c>
      <c r="AK136" s="24">
        <f>SUMIF($E$4:$E$127,"510",$AK$4:$AK$127)</f>
        <v>0</v>
      </c>
      <c r="AL136" s="24">
        <f>SUMIF($E$4:$E$127,"510",$AL$4:$AL$127)</f>
        <v>0</v>
      </c>
      <c r="AM136" s="24">
        <f>SUMIF($E$4:$E$127,"510",$AM$4:$AM$127)</f>
        <v>0</v>
      </c>
      <c r="AN136" s="24">
        <f>SUMIF($E$4:$E$127,"510",$AN$4:$AN$127)</f>
        <v>0</v>
      </c>
      <c r="AO136" s="24">
        <f>SUMIF($E$4:$E$127,"510",$AO$4:$AO$127)</f>
        <v>0</v>
      </c>
      <c r="AP136" s="24">
        <f>SUMIF($E$4:$E$127,"510",$AP$4:$AP$127)</f>
        <v>0</v>
      </c>
      <c r="AQ136" s="24">
        <f>SUMIF($E$4:$E$127,"510",$AQ$4:$AQ$127)</f>
        <v>22867435</v>
      </c>
      <c r="AR136" s="24">
        <f>SUMIF($E$4:$E$127,"510",$AR$4:$AR$127)</f>
        <v>1796640</v>
      </c>
      <c r="AS136" s="24">
        <f>SUMIF($E$4:$E$127,"510",$AS$4:$AS$127)</f>
        <v>0</v>
      </c>
      <c r="AT136" s="24">
        <f>SUMIF($E$4:$E$127,"510",$AT$4:$AT$127)</f>
        <v>0</v>
      </c>
      <c r="AU136" s="24">
        <f>SUMIF($E$4:$E$127,"510",$AU$4:$AU$127)</f>
        <v>0</v>
      </c>
      <c r="AV136" s="24">
        <f>SUMIF($E$4:$E$127,"510",$AV$4:$AV$127)</f>
        <v>0</v>
      </c>
      <c r="AW136" s="24">
        <f>SUMIF($E$4:$E$127," 510",$AW$4:$AW$127)</f>
        <v>0</v>
      </c>
      <c r="AX136" s="24">
        <f>SUMIF($E$4:$E$127,"510",$AX$4:$AX$127)</f>
        <v>48451537</v>
      </c>
      <c r="AY136" s="14">
        <f t="shared" si="171"/>
        <v>0.28345453746996929</v>
      </c>
      <c r="AZ136" s="21">
        <f t="shared" si="172"/>
        <v>265987318</v>
      </c>
      <c r="BA136" s="20">
        <f>SUMIF($E$4:$E$127,"510",$BA$4:$BA$127)</f>
        <v>0</v>
      </c>
      <c r="BB136" s="20">
        <f>SUMIF($E$4:$E$127,"510",$BB$4:$BB$127)</f>
        <v>0</v>
      </c>
      <c r="BC136" s="20">
        <f>SUMIF($E$4:$E$127,"510",$BC$4:$BC$127)</f>
        <v>29000000</v>
      </c>
      <c r="BD136" s="20">
        <f>SUMIF($E$4:$E$127,"510",$BD$4:$BD$127)</f>
        <v>0</v>
      </c>
      <c r="BE136" s="20">
        <f>SUMIF($E$4:$E$127,"510",$BE$4:$BE$127)</f>
        <v>177298529</v>
      </c>
      <c r="BF136" s="20">
        <f>SUMIF($E$4:$E$127,"510",$BF$4:$BF$127)</f>
        <v>0</v>
      </c>
      <c r="BG136" s="20">
        <f>SUMIF($E$4:$E$127,"510",$BG$4:$BG$127)</f>
        <v>0</v>
      </c>
      <c r="BH136" s="20">
        <f>SUMIF($E$4:$E$127,"510",$BH$4:$BH$127)</f>
        <v>0</v>
      </c>
      <c r="BI136" s="20">
        <f>SUMIF($E$4:$E$127,"510",$BI$4:$BI$127)</f>
        <v>0</v>
      </c>
      <c r="BJ136" s="20">
        <f>SUMIF($E$4:$E$127,"510",$BJ$4:$BJ$127)</f>
        <v>0</v>
      </c>
      <c r="BK136" s="20">
        <f>SUMIF($E$4:$E$127,"510",$BK$4:$BK$127)</f>
        <v>0</v>
      </c>
      <c r="BL136" s="20">
        <f>SUMIF($E$4:$E$127,"510",$BL$4:$BL$127)</f>
        <v>0</v>
      </c>
      <c r="BM136" s="20">
        <f>SUMIF($E$4:$E$127,"510",$BM$4:$BM$127)</f>
        <v>17564011</v>
      </c>
      <c r="BN136" s="20">
        <f>SUMIF($E$4:$E$127,"510",$BN$4:$BN$127)</f>
        <v>0</v>
      </c>
      <c r="BO136" s="20">
        <f>SUMIF($E$4:$E$127,"510",$BO$4:$BO$127)</f>
        <v>0</v>
      </c>
      <c r="BP136" s="20">
        <f>SUMIF($E$4:$E$127,"520",$BP$4:$BP$127)</f>
        <v>0</v>
      </c>
      <c r="BQ136" s="20"/>
      <c r="BR136" s="20">
        <f>SUMIF($E$4:$E$127,"510",$BR$4:$BR$127)</f>
        <v>0</v>
      </c>
      <c r="BS136" s="20">
        <f>SUMIF($E$4:$E$127,"510",$BS$4:$BS$127)</f>
        <v>0</v>
      </c>
      <c r="BT136" s="26">
        <f>SUMIF($E$4:$E$127,"510",$BT$4:$BT$127)</f>
        <v>42124778</v>
      </c>
      <c r="BU136" s="25">
        <f t="shared" si="173"/>
        <v>0.67199767804284949</v>
      </c>
      <c r="BV136" s="21">
        <f t="shared" si="174"/>
        <v>630587401</v>
      </c>
      <c r="BW136" s="24">
        <f>SUMIF($E$4:$E$127,"510",$BW$4:$BW$127)</f>
        <v>0</v>
      </c>
      <c r="BX136" s="24">
        <f>SUMIF($E$4:$E$127,"510",$BX$4:$BX$127)</f>
        <v>0</v>
      </c>
      <c r="BY136" s="24">
        <f>SUMIF($E$4:$E$127,"510",$BY$4:$BY$127)</f>
        <v>0</v>
      </c>
      <c r="BZ136" s="24">
        <f>SUMIF($E$4:$E$127,"510",$BZ$4:$BZ$127)</f>
        <v>0</v>
      </c>
      <c r="CA136" s="24">
        <f>SUMIF($E$4:$E$127,"510",$CA$4:$CA$127)</f>
        <v>545029329</v>
      </c>
      <c r="CB136" s="24">
        <f>SUMIF($E$4:$E$127,"510",$CB$4:$CB$127)</f>
        <v>14004396</v>
      </c>
      <c r="CC136" s="24">
        <f>SUMIF($E$4:$E$127,"510",$CC$4:$CC$127)</f>
        <v>0</v>
      </c>
      <c r="CD136" s="24">
        <f>SUMIF($E$4:$E$127,"510",$CD$4:$CD$127)</f>
        <v>0</v>
      </c>
      <c r="CE136" s="24">
        <f>SUMIF($E$4:$E$127,"510",$CE$4:$CE$127)</f>
        <v>0</v>
      </c>
      <c r="CF136" s="24">
        <f>SUMIF($E$4:$E$127,"510",$CF$4:$CF$127)</f>
        <v>0</v>
      </c>
      <c r="CG136" s="24">
        <f>SUMIF($E$4:$E$127,"510",$CG$4:$CG$127)</f>
        <v>0</v>
      </c>
      <c r="CH136" s="24">
        <f>SUMIF($E$4:$E$127,"510",$CH$4:$CH$127)</f>
        <v>0</v>
      </c>
      <c r="CI136" s="24">
        <f>SUMIF($E$4:$E$127,"510",$CI$4:$CI$127)</f>
        <v>22856903</v>
      </c>
      <c r="CJ136" s="24">
        <f>SUMIF($E$4:$E$127,"510",$CJ$4:$CJ$127)</f>
        <v>1796640</v>
      </c>
      <c r="CK136" s="24">
        <f>SUMIF($E$4:$E$127,"510",$CK$4:$CK$127)</f>
        <v>0</v>
      </c>
      <c r="CL136" s="24">
        <f>SUMIF($E$4:$E$127,"510",$CL$4:$CL$127)</f>
        <v>0</v>
      </c>
      <c r="CM136" s="24">
        <f>SUMIF($E$4:$E$127,"111",$CM$4:$CM$127)</f>
        <v>0</v>
      </c>
      <c r="CN136" s="24">
        <f>SUMIF($E$4:$E$127,"510",$CN$4:$CN$127)</f>
        <v>0</v>
      </c>
      <c r="CO136" s="24">
        <f>SUMIF($E$4:$E$127,"510",$CO$4:$CO$127)</f>
        <v>0</v>
      </c>
      <c r="CP136" s="23">
        <f>SUMIF($E$4:$E$127,"510",$CP$4:$CP$127)</f>
        <v>46900133</v>
      </c>
      <c r="CQ136" s="22">
        <f t="shared" si="175"/>
        <v>0.32800232195715051</v>
      </c>
      <c r="CR136" s="21">
        <f t="shared" si="176"/>
        <v>307789950</v>
      </c>
      <c r="CS136" s="20">
        <f>SUMIF($E$4:$E$127,"510",$CS$4:$CS$127)</f>
        <v>0</v>
      </c>
      <c r="CT136" s="20">
        <f>SUMIF($E$4:$E$127,"510",$CT$4:$CT$127)</f>
        <v>0</v>
      </c>
      <c r="CU136" s="20">
        <f>SUMIF($E$4:$E$127,"510",$CU$4:$CU$127)</f>
        <v>29000000</v>
      </c>
      <c r="CV136" s="20">
        <f>SUMIF($E$4:$E$127,"510",$CV$4:$CV$127)</f>
        <v>0</v>
      </c>
      <c r="CW136" s="20">
        <f>SUMIF($E$4:$E$127,"510",$CW$4:$CW$127)</f>
        <v>217539225</v>
      </c>
      <c r="CX136" s="20">
        <f>SUMIF($E$4:$E$127,"510",$CX$4:$CX$127)</f>
        <v>0</v>
      </c>
      <c r="CY136" s="20">
        <f>SUMIF($E$4:$E$127,"510",$CY$4:$CY$127)</f>
        <v>0</v>
      </c>
      <c r="CZ136" s="19">
        <f>SUMIF($E$4:$E$127,"510",$CZ$4:$CZ$127)</f>
        <v>0</v>
      </c>
      <c r="DA136" s="19">
        <f>SUMIF($E$4:$E$127,"510",$DA$4:$DA$127)</f>
        <v>0</v>
      </c>
      <c r="DB136" s="19">
        <f>SUMIF($E$4:$E$127,"510",$DB$4:$DB$127)</f>
        <v>0</v>
      </c>
      <c r="DC136" s="19">
        <f>SUMIF($E$4:$E$127,"510",$DC$4:$DC$127)</f>
        <v>0</v>
      </c>
      <c r="DD136" s="19">
        <f>SUMIF($E$4:$E$127,"510",$DD$4:$DD$127)</f>
        <v>0</v>
      </c>
      <c r="DE136" s="19">
        <f>SUMIF($E$4:$E$127,"510",$DE$4:$DE$127)</f>
        <v>17574543</v>
      </c>
      <c r="DF136" s="19">
        <f>SUMIF($E$4:$E$127,"510",$DF$4:$DF$127)</f>
        <v>0</v>
      </c>
      <c r="DG136" s="19">
        <f>SUMIF($E$4:$E$127,"510",$DG$4:$DG$127)</f>
        <v>0</v>
      </c>
      <c r="DH136" s="19">
        <f>SUMIF($E$4:$E$127,"510",$DH$4:$DH$127)</f>
        <v>0</v>
      </c>
      <c r="DI136" s="19">
        <f>SUMIF($E$4:$E$127,"510",$DI$4:$DI$127)</f>
        <v>0</v>
      </c>
      <c r="DJ136" s="19">
        <f>SUMIF($E$4:$E$127,"510",$DJ$4:$DJ$127)</f>
        <v>0</v>
      </c>
      <c r="DK136" s="19">
        <f>SUMIF($E$4:$E$127,"510",$DK$4:$DK$127)</f>
        <v>0</v>
      </c>
      <c r="DL136" s="19">
        <f>SUMIF($E$4:$E$127,"510",$DL$4:$DL$127)</f>
        <v>43676182</v>
      </c>
      <c r="DN136" s="198" t="s">
        <v>385</v>
      </c>
      <c r="DO136" s="198"/>
      <c r="DP136" s="200">
        <v>4328906780</v>
      </c>
      <c r="DQ136" s="200">
        <v>2099757159</v>
      </c>
      <c r="DR136" s="205">
        <v>0.48509999999999998</v>
      </c>
    </row>
    <row r="137" spans="3:122" x14ac:dyDescent="0.25">
      <c r="C137" s="32"/>
      <c r="D137" s="31" t="s">
        <v>5</v>
      </c>
      <c r="E137" s="38">
        <v>520</v>
      </c>
      <c r="F137" s="28"/>
      <c r="G137" s="24">
        <f>SUMIF($E$4:$E$127,"520",$G$4:$G$127)</f>
        <v>1559182087</v>
      </c>
      <c r="H137" s="24">
        <f>SUMIF($E$4:$E$127,"520",$H$4:$H$127)</f>
        <v>0</v>
      </c>
      <c r="I137" s="29">
        <f>SUMIF($E$4:$E$127,"520",$I$4:$I$127)</f>
        <v>0</v>
      </c>
      <c r="J137" s="29">
        <f>SUMIF($E$4:$E$127,"520",$J$4:$J$127)</f>
        <v>0</v>
      </c>
      <c r="K137" s="24">
        <f>SUMIF($E$4:$E$127,"520",$K$4:$K$127)</f>
        <v>0</v>
      </c>
      <c r="L137" s="28">
        <f>SUMIF($E$4:$E$127,"520",$L$4:$L$127)</f>
        <v>520000000</v>
      </c>
      <c r="M137" s="28">
        <f>SUMIF($E$4:$E$127,"520",$M$4:$M$127)</f>
        <v>50000000</v>
      </c>
      <c r="N137" s="28">
        <f>SUMIF($E$4:$E$127,"520",$N$4:$N$127)</f>
        <v>0</v>
      </c>
      <c r="O137" s="28">
        <f>SUMIF($E$4:$E$127,"520",$O$4:$O$127)</f>
        <v>0</v>
      </c>
      <c r="P137" s="28">
        <f>SUMIF($E$4:$E$127,"520",$P$4:$P$127)</f>
        <v>0</v>
      </c>
      <c r="Q137" s="28">
        <f>SUMIF($E$4:$E$127,"520",$Q$4:$Q$127)</f>
        <v>0</v>
      </c>
      <c r="R137" s="28">
        <f>SUMIF($E$4:$E$127,"520",$R$4:$R$127)</f>
        <v>0</v>
      </c>
      <c r="S137" s="28">
        <f>SUMIF($E$4:$E$127,"520",$S$4:$S$127)</f>
        <v>200000000</v>
      </c>
      <c r="T137" s="28">
        <f>SUMIF($E$4:$E$127,"520",$T$4:$T$127)</f>
        <v>333901442</v>
      </c>
      <c r="U137" s="28">
        <f>SUMIF($E$4:$E$127,"520",$U$4:$U$127)</f>
        <v>0</v>
      </c>
      <c r="V137" s="28">
        <f>SUMIF($E$4:$E$127,"520",$V$4:$V$127)</f>
        <v>0</v>
      </c>
      <c r="W137" s="28">
        <f>SUMIF($E$4:$E$119,"520",$W$4:$W$119)</f>
        <v>0</v>
      </c>
      <c r="X137" s="28"/>
      <c r="Y137" s="28">
        <f>SUMIF($E$4:$E$127,"520",$Y$4:$Y$127)</f>
        <v>0</v>
      </c>
      <c r="Z137" s="28">
        <f>SUMIF($E$4:$E$127,"520",$Z$4:$Z$127)</f>
        <v>0</v>
      </c>
      <c r="AA137" s="28">
        <f>SUMIF($E$4:$E$127,"520",$AA$4:$AA$127)</f>
        <v>455280645</v>
      </c>
      <c r="AC137" s="27">
        <f t="shared" si="169"/>
        <v>0.6309010257376052</v>
      </c>
      <c r="AD137" s="21">
        <f t="shared" si="170"/>
        <v>983689578</v>
      </c>
      <c r="AE137" s="24">
        <f>SUMIF($E$4:$E$127,"520",$AE$4:$AE$127)</f>
        <v>0</v>
      </c>
      <c r="AF137" s="24">
        <f>SUMIF($E$4:$E$127,"520",$AF$4:$AF$127)</f>
        <v>0</v>
      </c>
      <c r="AG137" s="24">
        <f>SUMIF($E$4:$E$127,"520",$AG$4:$AG$127)</f>
        <v>0</v>
      </c>
      <c r="AH137" s="24">
        <f>SUMIF($E$4:$E$127,"520",$AH$4:$AH$127)</f>
        <v>0</v>
      </c>
      <c r="AI137" s="24">
        <f>SUMIF($E$4:$E$127,"520",$AI$4:$AI$127)</f>
        <v>237337364</v>
      </c>
      <c r="AJ137" s="24">
        <f>SUMIF($E$4:$E$127,"520",$AJ$4:$AJ$127)</f>
        <v>24212635</v>
      </c>
      <c r="AK137" s="24">
        <f>SUMIF($E$4:$E$127,"520",$AK$4:$AK$127)</f>
        <v>0</v>
      </c>
      <c r="AL137" s="24">
        <f>SUMIF($E$4:$E$127,"520",$AL$4:$AL$127)</f>
        <v>0</v>
      </c>
      <c r="AM137" s="24">
        <f>SUMIF($E$4:$E$127,"520",$AM$4:$AM$127)</f>
        <v>0</v>
      </c>
      <c r="AN137" s="24">
        <f>SUMIF($E$4:$E$127,"520",$AN$4:$AN$127)</f>
        <v>0</v>
      </c>
      <c r="AO137" s="24">
        <f>SUMIF($E$4:$E$127,"520",$AO$4:$AO$127)</f>
        <v>0</v>
      </c>
      <c r="AP137" s="24">
        <f>SUMIF($E$4:$E$127,"520",$AP$4:$AP$127)</f>
        <v>146908655</v>
      </c>
      <c r="AQ137" s="24">
        <f>SUMIF($E$4:$E$127,"520",$AQ$4:$AQ$127)</f>
        <v>282216149</v>
      </c>
      <c r="AR137" s="24">
        <f>SUMIF($E$4:$E$127,"520",$AR$4:$AR$127)</f>
        <v>0</v>
      </c>
      <c r="AS137" s="24">
        <f>SUMIF($E$4:$E$127,"520",$AS$4:$AS$127)</f>
        <v>0</v>
      </c>
      <c r="AT137" s="24">
        <f>SUMIF($E$4:$E$127,"520",$AT$4:$AT$127)</f>
        <v>0</v>
      </c>
      <c r="AU137" s="24">
        <f>SUMIF($E$4:$E$127,"520",$AU$4:$AU$127)</f>
        <v>0</v>
      </c>
      <c r="AV137" s="24">
        <f>SUMIF($E$4:$E$127,"520",$AV$4:$AV$127)</f>
        <v>0</v>
      </c>
      <c r="AW137" s="24">
        <f>SUMIF($E$4:$E$127,"520",$AW$4:$AW$127)</f>
        <v>0</v>
      </c>
      <c r="AX137" s="24">
        <f>SUMIF($E$4:$E$127,"520",$AX$4:$AX$127)</f>
        <v>293014775</v>
      </c>
      <c r="AY137" s="14">
        <f t="shared" si="171"/>
        <v>0.3690989742623948</v>
      </c>
      <c r="AZ137" s="21">
        <f t="shared" si="172"/>
        <v>575492509</v>
      </c>
      <c r="BA137" s="20">
        <f>SUMIF($E$4:$E$127,"520",$BA$4:$BA$127)</f>
        <v>0</v>
      </c>
      <c r="BB137" s="20">
        <f>SUMIF($E$4:$E$127,"520",$BB$4:$BB$127)</f>
        <v>0</v>
      </c>
      <c r="BC137" s="20">
        <f>SUMIF($E$4:$E$127,"520",$BC$4:$BC$127)</f>
        <v>0</v>
      </c>
      <c r="BD137" s="20">
        <f>SUMIF($E$4:$E$127,"520",$BD$4:$BD$127)</f>
        <v>0</v>
      </c>
      <c r="BE137" s="20">
        <f>SUMIF($E$4:$E$127,"520",$BE$4:$BE$127)</f>
        <v>282662636</v>
      </c>
      <c r="BF137" s="20">
        <f>SUMIF($E$4:$E$127,"520",$BF$4:$BF$127)</f>
        <v>25787365</v>
      </c>
      <c r="BG137" s="20">
        <f>SUMIF($E$4:$E$127,"520",$BG$4:$BG$127)</f>
        <v>0</v>
      </c>
      <c r="BH137" s="20">
        <f>SUMIF($E$4:$E$127,"520",$BH$4:$BH$127)</f>
        <v>0</v>
      </c>
      <c r="BI137" s="20">
        <f>SUMIF($E$4:$E$127,"520",$BI$4:$BI$127)</f>
        <v>0</v>
      </c>
      <c r="BJ137" s="20">
        <f>SUMIF($E$4:$E$127,"520",$BJ$4:$BJ$127)</f>
        <v>0</v>
      </c>
      <c r="BK137" s="20">
        <f>SUMIF($E$4:$E$127,"520",$BK$4:$BK$127)</f>
        <v>0</v>
      </c>
      <c r="BL137" s="20">
        <f>SUMIF($E$4:$E$127,"520",$BL$4:$BL$127)</f>
        <v>53091345</v>
      </c>
      <c r="BM137" s="20">
        <f>SUMIF($E$4:$E$127,"520",$BM$4:$BM$127)</f>
        <v>51685293</v>
      </c>
      <c r="BN137" s="20">
        <f>SUMIF($E$4:$E$127,"520",$BN$4:$BN$127)</f>
        <v>0</v>
      </c>
      <c r="BO137" s="20">
        <f>SUMIF($E$4:$E$127,"520",$BO$4:$BO$127)</f>
        <v>0</v>
      </c>
      <c r="BP137" s="20">
        <f>SUMIF($E$4:$E$127,"111",$BP$4:$BP$127)</f>
        <v>0</v>
      </c>
      <c r="BQ137" s="20"/>
      <c r="BR137" s="20">
        <f>SUMIF($E$4:$E$127,"520",$BR$4:$BR$127)</f>
        <v>0</v>
      </c>
      <c r="BS137" s="20">
        <f>SUMIF($E$4:$E$127,"520",$BS$4:$BS$127)</f>
        <v>0</v>
      </c>
      <c r="BT137" s="26">
        <f>SUMIF($E$4:$E$127,"520",$BT$4:$BT$127)</f>
        <v>162265870</v>
      </c>
      <c r="BU137" s="25">
        <f t="shared" si="173"/>
        <v>0.52199677175998749</v>
      </c>
      <c r="BV137" s="21">
        <f t="shared" si="174"/>
        <v>813888016</v>
      </c>
      <c r="BW137" s="24">
        <f>SUMIF($E$4:$E$127,"520",$BW$4:$BW$127)</f>
        <v>0</v>
      </c>
      <c r="BX137" s="24">
        <f>SUMIF($E$4:$E$127,"520",$BX$4:$BX$127)</f>
        <v>0</v>
      </c>
      <c r="BY137" s="24">
        <f>SUMIF($E$4:$E$127,"520",$BY$4:$BY$127)</f>
        <v>0</v>
      </c>
      <c r="BZ137" s="24">
        <f>SUMIF($E$4:$E$127,"520",$BZ$4:$BZ$127)</f>
        <v>0</v>
      </c>
      <c r="CA137" s="24">
        <f>SUMIF($E$4:$E$127,"520",$CA$4:$CA$127)</f>
        <v>213499273</v>
      </c>
      <c r="CB137" s="24">
        <f>SUMIF($E$4:$E$127,"520",$CB$4:$CB$127)</f>
        <v>23712635</v>
      </c>
      <c r="CC137" s="24">
        <f>SUMIF($E$4:$E$127,"520",$CC$4:$CC$127)</f>
        <v>0</v>
      </c>
      <c r="CD137" s="24">
        <f>SUMIF($E$4:$E$127,"520",$CD$4:$CD$127)</f>
        <v>0</v>
      </c>
      <c r="CE137" s="24">
        <f>SUMIF($E$4:$E$127,"520",$CE$4:$CE$127)</f>
        <v>0</v>
      </c>
      <c r="CF137" s="24">
        <f>SUMIF($E$4:$E$127,"520",$CF$4:$CF$127)</f>
        <v>0</v>
      </c>
      <c r="CG137" s="24">
        <f>SUMIF($E$4:$E$127,"520",$CG$4:$CG$127)</f>
        <v>0</v>
      </c>
      <c r="CH137" s="24">
        <f>SUMIF($E$4:$E$127,"520",$CH$4:$CH$127)</f>
        <v>133382922</v>
      </c>
      <c r="CI137" s="24">
        <f>SUMIF($E$4:$E$127,"520",$CI$4:$CI$127)</f>
        <v>168644801</v>
      </c>
      <c r="CJ137" s="24">
        <f>SUMIF($E$4:$E$127,"520",$CJ$4:$CJ$127)</f>
        <v>0</v>
      </c>
      <c r="CK137" s="24">
        <f>SUMIF($E$4:$E$127,"520",$CK$4:$CK$127)</f>
        <v>0</v>
      </c>
      <c r="CL137" s="24">
        <f>SUMIF($E$4:$E$127,"520",$CL$4:$CL$127)</f>
        <v>0</v>
      </c>
      <c r="CM137" s="24">
        <f>SUMIF($E$4:$E$127,"111",$CM$4:$CM$127)</f>
        <v>0</v>
      </c>
      <c r="CN137" s="24">
        <f>SUMIF($E$4:$E$127,"520",$CN$4:$CN$127)</f>
        <v>0</v>
      </c>
      <c r="CO137" s="24">
        <f>SUMIF($E$4:$E$127,"520",$CO$4:$CO$127)</f>
        <v>0</v>
      </c>
      <c r="CP137" s="23">
        <f>SUMIF($E$4:$E$127,"520",$CP$4:$CP$127)</f>
        <v>274648385</v>
      </c>
      <c r="CQ137" s="22">
        <f t="shared" si="175"/>
        <v>0.47800322824001251</v>
      </c>
      <c r="CR137" s="21">
        <f t="shared" si="176"/>
        <v>745294071</v>
      </c>
      <c r="CS137" s="20">
        <f>SUMIF($E$4:$E$127,"520",$CS$4:$CS$127)</f>
        <v>0</v>
      </c>
      <c r="CT137" s="20">
        <f>SUMIF($E$4:$E$127,"520",$CT$4:$CT$127)</f>
        <v>0</v>
      </c>
      <c r="CU137" s="20">
        <f>SUMIF($E$4:$E$127,"520",$CU$4:$CU$127)</f>
        <v>0</v>
      </c>
      <c r="CV137" s="20">
        <f>SUMIF($E$4:$E$127,"520",$CV$4:$CV$127)</f>
        <v>0</v>
      </c>
      <c r="CW137" s="20">
        <f>SUMIF($E$4:$E$127,"520",$CW$4:$CW$127)</f>
        <v>306500727</v>
      </c>
      <c r="CX137" s="20">
        <f>SUMIF($E$4:$E$127,"520",$CX$4:$CX$127)</f>
        <v>26287365</v>
      </c>
      <c r="CY137" s="20">
        <f>SUMIF($E$4:$E$127,"520",$CY$4:$CY$127)</f>
        <v>0</v>
      </c>
      <c r="CZ137" s="19">
        <f>SUMIF($E$4:$E$127,"520",$CZ$4:$CZ$127)</f>
        <v>0</v>
      </c>
      <c r="DA137" s="19">
        <f>SUMIF($E$4:$E$127,"520",$DA$4:$DA$127)</f>
        <v>0</v>
      </c>
      <c r="DB137" s="19">
        <f>SUMIF($E$4:$E$127,"520",$DB$4:$DB$127)</f>
        <v>0</v>
      </c>
      <c r="DC137" s="19">
        <f>SUMIF($E$4:$E$127,"520",$DC$4:$DC$127)</f>
        <v>0</v>
      </c>
      <c r="DD137" s="19">
        <f>SUMIF($E$4:$E$127,"520",$DD$4:$DD$127)</f>
        <v>66617078</v>
      </c>
      <c r="DE137" s="19">
        <f>SUMIF($E$4:$E$127,"520",$DE$4:$DE$127)</f>
        <v>165256641</v>
      </c>
      <c r="DF137" s="19">
        <f>SUMIF($E$4:$E$127,"520",$DF$4:$DF$127)</f>
        <v>0</v>
      </c>
      <c r="DG137" s="19">
        <f>SUMIF($E$4:$E$127,"520",$DG$4:$DG$127)</f>
        <v>0</v>
      </c>
      <c r="DH137" s="19">
        <f>SUMIF($E$4:$E$127,"520",$DH$4:$DH$127)</f>
        <v>0</v>
      </c>
      <c r="DI137" s="19">
        <f>SUMIF($E$4:$E$127,"520",$DI$4:$DI$127)</f>
        <v>0</v>
      </c>
      <c r="DJ137" s="19">
        <f>SUMIF($E$4:$E$127,"520",$DJ$4:$DJ$127)</f>
        <v>0</v>
      </c>
      <c r="DK137" s="19">
        <f>SUMIF($E$4:$E$127,"520",$DK$4:$DK$127)</f>
        <v>0</v>
      </c>
      <c r="DL137" s="19">
        <f>SUMIF($E$4:$E$127,"520",$DL$4:$DL$127)</f>
        <v>180632260</v>
      </c>
      <c r="DN137" s="198" t="s">
        <v>6</v>
      </c>
      <c r="DO137" s="198"/>
      <c r="DP137" s="200">
        <v>938377351</v>
      </c>
      <c r="DQ137" s="200">
        <v>630587401</v>
      </c>
      <c r="DR137" s="205">
        <v>0.67200000000000004</v>
      </c>
    </row>
    <row r="138" spans="3:122" ht="25.5" x14ac:dyDescent="0.25">
      <c r="C138" s="32"/>
      <c r="D138" s="31" t="s">
        <v>4</v>
      </c>
      <c r="E138" s="38" t="s">
        <v>3</v>
      </c>
      <c r="F138" s="28"/>
      <c r="G138" s="24">
        <f>SUMIF($E$4:$E$127,"520-2",$G$4:$G$127)</f>
        <v>3185000000</v>
      </c>
      <c r="H138" s="24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8">
        <f>SUMIF($E$4:$E$127,"520-2",$U$4:$U$127)</f>
        <v>485000000</v>
      </c>
      <c r="V138" s="29"/>
      <c r="W138" s="29"/>
      <c r="X138" s="29"/>
      <c r="Y138" s="28">
        <f>SUMIF($E$4:$E$127,"520-2",$Y$4:$Y$127)</f>
        <v>2700000000</v>
      </c>
      <c r="Z138" s="29"/>
      <c r="AA138" s="28">
        <f>SUMIF($E$4:$E$127,"520-2",$AA$4:$AA$127)</f>
        <v>0</v>
      </c>
      <c r="AC138" s="27">
        <f t="shared" si="169"/>
        <v>1</v>
      </c>
      <c r="AD138" s="21">
        <f t="shared" si="170"/>
        <v>3185000000</v>
      </c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>
        <f>SUMIF($E$4:$E$127,"520-2",$AR$4:$AR$127)</f>
        <v>485000000</v>
      </c>
      <c r="AS138" s="24"/>
      <c r="AT138" s="24"/>
      <c r="AU138" s="24">
        <f>SUMIF($E$4:$E$127,"520-2",$AU$4:$AU$127)</f>
        <v>0</v>
      </c>
      <c r="AV138" s="24">
        <f>SUMIF($E$4:$E$127,"520-2",$AV$4:$AV$127)</f>
        <v>2700000000</v>
      </c>
      <c r="AW138" s="24"/>
      <c r="AX138" s="24"/>
      <c r="AY138" s="14">
        <f t="shared" si="171"/>
        <v>0</v>
      </c>
      <c r="AZ138" s="21">
        <f t="shared" si="172"/>
        <v>0</v>
      </c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>
        <f>SUMIF($E$4:$E$127,"520-2",$BN$4:$BN$127)</f>
        <v>0</v>
      </c>
      <c r="BO138" s="20"/>
      <c r="BP138" s="20"/>
      <c r="BQ138" s="20"/>
      <c r="BR138" s="20">
        <f>SUMIF($E$4:$E$127,"520-2",$BR$4:$BR$127)</f>
        <v>0</v>
      </c>
      <c r="BS138" s="20"/>
      <c r="BT138" s="26"/>
      <c r="BU138" s="25">
        <f t="shared" si="173"/>
        <v>0.25496371679748825</v>
      </c>
      <c r="BV138" s="21">
        <f>SUM(BW138:CP138)</f>
        <v>812059438</v>
      </c>
      <c r="BW138" s="23"/>
      <c r="BX138" s="23"/>
      <c r="BY138" s="23"/>
      <c r="BZ138" s="23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>
        <f>SUMIF($E$4:$E$127,"520-2",$CJ$4:$CJ$127)</f>
        <v>359172189</v>
      </c>
      <c r="CK138" s="24"/>
      <c r="CL138" s="24"/>
      <c r="CM138" s="24">
        <f>SUMIF($E$4:$E$127,"111",$CM$4:$CM$127)</f>
        <v>0</v>
      </c>
      <c r="CN138" s="24">
        <f>SUMIF($E$4:$E$127,"520-2",$CN$4:$CN$127)</f>
        <v>452887249</v>
      </c>
      <c r="CO138" s="24"/>
      <c r="CP138" s="23"/>
      <c r="CQ138" s="22">
        <f t="shared" si="175"/>
        <v>0.7450362832025117</v>
      </c>
      <c r="CR138" s="21">
        <f t="shared" si="176"/>
        <v>2372940562</v>
      </c>
      <c r="CS138" s="26"/>
      <c r="CT138" s="26"/>
      <c r="CU138" s="26"/>
      <c r="CV138" s="26"/>
      <c r="CW138" s="20"/>
      <c r="CX138" s="20"/>
      <c r="CY138" s="20"/>
      <c r="CZ138" s="19"/>
      <c r="DA138" s="19"/>
      <c r="DB138" s="19"/>
      <c r="DC138" s="19"/>
      <c r="DD138" s="19"/>
      <c r="DE138" s="19"/>
      <c r="DF138" s="19">
        <f>SUMIF($E$4:$E$127,"520-2",$DF$4:$DF$127)</f>
        <v>125827811</v>
      </c>
      <c r="DG138" s="19"/>
      <c r="DH138" s="19"/>
      <c r="DI138" s="19">
        <f>SUMIF($E$4:$E$127,"520-2",$DI$4:$DI$127)</f>
        <v>0</v>
      </c>
      <c r="DJ138" s="19">
        <f>SUMIF($E$4:$E$127,"520-2",$DJ$4:$DJ$127)</f>
        <v>2247112751</v>
      </c>
      <c r="DK138" s="19"/>
      <c r="DL138" s="19"/>
      <c r="DN138" s="299" t="s">
        <v>386</v>
      </c>
      <c r="DO138" s="299"/>
      <c r="DP138" s="200">
        <v>1559182087</v>
      </c>
      <c r="DQ138" s="200">
        <v>813888016</v>
      </c>
      <c r="DR138" s="206">
        <v>0.52200000000000002</v>
      </c>
    </row>
    <row r="139" spans="3:122" x14ac:dyDescent="0.25">
      <c r="C139" s="32"/>
      <c r="D139" s="31" t="s">
        <v>2</v>
      </c>
      <c r="E139" s="37"/>
      <c r="F139" s="36"/>
      <c r="G139" s="33">
        <f t="shared" ref="G139:AA139" si="177">SUM(G132:G138)</f>
        <v>19428325104</v>
      </c>
      <c r="H139" s="33">
        <f t="shared" si="177"/>
        <v>0</v>
      </c>
      <c r="I139" s="33">
        <f t="shared" si="177"/>
        <v>0</v>
      </c>
      <c r="J139" s="33">
        <f t="shared" si="177"/>
        <v>8458835637</v>
      </c>
      <c r="K139" s="33">
        <f t="shared" si="177"/>
        <v>171003327</v>
      </c>
      <c r="L139" s="33">
        <f t="shared" si="177"/>
        <v>1899736650</v>
      </c>
      <c r="M139" s="33">
        <f t="shared" si="177"/>
        <v>138372986</v>
      </c>
      <c r="N139" s="33">
        <f t="shared" si="177"/>
        <v>54387</v>
      </c>
      <c r="O139" s="33">
        <f t="shared" si="177"/>
        <v>30665828</v>
      </c>
      <c r="P139" s="33">
        <f t="shared" si="177"/>
        <v>1940856</v>
      </c>
      <c r="Q139" s="33">
        <f t="shared" si="177"/>
        <v>3438802</v>
      </c>
      <c r="R139" s="33">
        <f t="shared" si="177"/>
        <v>345941457</v>
      </c>
      <c r="S139" s="33">
        <f t="shared" si="177"/>
        <v>1544000000</v>
      </c>
      <c r="T139" s="33">
        <f t="shared" si="177"/>
        <v>1142029623</v>
      </c>
      <c r="U139" s="33">
        <f t="shared" si="177"/>
        <v>486796640</v>
      </c>
      <c r="V139" s="33">
        <f t="shared" si="177"/>
        <v>1054833768</v>
      </c>
      <c r="W139" s="33">
        <f t="shared" si="177"/>
        <v>0</v>
      </c>
      <c r="X139" s="33">
        <f t="shared" si="177"/>
        <v>11169156</v>
      </c>
      <c r="Y139" s="33">
        <f t="shared" si="177"/>
        <v>2700000000</v>
      </c>
      <c r="Z139" s="33">
        <f t="shared" si="177"/>
        <v>204741836</v>
      </c>
      <c r="AA139" s="33">
        <f t="shared" si="177"/>
        <v>1234764151</v>
      </c>
      <c r="AB139" s="35">
        <f>SUM(AB132:AB137)</f>
        <v>0</v>
      </c>
      <c r="AC139" s="27">
        <f t="shared" si="169"/>
        <v>0.60916142604404711</v>
      </c>
      <c r="AD139" s="33">
        <f t="shared" ref="AD139:AX139" si="178">SUM(AD132:AD138)</f>
        <v>11834986226</v>
      </c>
      <c r="AE139" s="33">
        <f t="shared" si="178"/>
        <v>0</v>
      </c>
      <c r="AF139" s="33">
        <f t="shared" si="178"/>
        <v>0</v>
      </c>
      <c r="AG139" s="33">
        <f t="shared" si="178"/>
        <v>3965180841</v>
      </c>
      <c r="AH139" s="33">
        <f t="shared" si="178"/>
        <v>19256000</v>
      </c>
      <c r="AI139" s="33">
        <f t="shared" si="178"/>
        <v>1219077930</v>
      </c>
      <c r="AJ139" s="33">
        <f t="shared" si="178"/>
        <v>38217031</v>
      </c>
      <c r="AK139" s="33">
        <f t="shared" si="178"/>
        <v>0</v>
      </c>
      <c r="AL139" s="33">
        <f t="shared" si="178"/>
        <v>0</v>
      </c>
      <c r="AM139" s="33">
        <f t="shared" si="178"/>
        <v>0</v>
      </c>
      <c r="AN139" s="33">
        <f t="shared" si="178"/>
        <v>0</v>
      </c>
      <c r="AO139" s="33">
        <f t="shared" si="178"/>
        <v>164856575</v>
      </c>
      <c r="AP139" s="33">
        <f t="shared" si="178"/>
        <v>1446908655</v>
      </c>
      <c r="AQ139" s="33">
        <f t="shared" si="178"/>
        <v>645126807</v>
      </c>
      <c r="AR139" s="33">
        <f t="shared" si="178"/>
        <v>486796640</v>
      </c>
      <c r="AS139" s="33">
        <f t="shared" si="178"/>
        <v>707504133</v>
      </c>
      <c r="AT139" s="33">
        <f t="shared" si="178"/>
        <v>0</v>
      </c>
      <c r="AU139" s="33">
        <f t="shared" si="178"/>
        <v>0</v>
      </c>
      <c r="AV139" s="33">
        <f t="shared" si="178"/>
        <v>2700000000</v>
      </c>
      <c r="AW139" s="33">
        <f t="shared" si="178"/>
        <v>13770298</v>
      </c>
      <c r="AX139" s="33">
        <f t="shared" si="178"/>
        <v>428291316</v>
      </c>
      <c r="AY139" s="14">
        <f t="shared" si="171"/>
        <v>0.39083857395595289</v>
      </c>
      <c r="AZ139" s="34">
        <f t="shared" ref="AZ139:BT139" si="179">SUM(AZ132:AZ138)</f>
        <v>7593338878</v>
      </c>
      <c r="BA139" s="34">
        <f t="shared" si="179"/>
        <v>0</v>
      </c>
      <c r="BB139" s="34">
        <f t="shared" si="179"/>
        <v>0</v>
      </c>
      <c r="BC139" s="34">
        <f t="shared" si="179"/>
        <v>4493654796</v>
      </c>
      <c r="BD139" s="34">
        <f t="shared" si="179"/>
        <v>151747327</v>
      </c>
      <c r="BE139" s="34">
        <f t="shared" si="179"/>
        <v>680658720</v>
      </c>
      <c r="BF139" s="34">
        <f t="shared" si="179"/>
        <v>100155955</v>
      </c>
      <c r="BG139" s="34">
        <f t="shared" si="179"/>
        <v>54387</v>
      </c>
      <c r="BH139" s="34">
        <f t="shared" si="179"/>
        <v>30665828</v>
      </c>
      <c r="BI139" s="34">
        <f t="shared" si="179"/>
        <v>1940856</v>
      </c>
      <c r="BJ139" s="34">
        <f t="shared" si="179"/>
        <v>3438802</v>
      </c>
      <c r="BK139" s="34">
        <f t="shared" si="179"/>
        <v>181084882</v>
      </c>
      <c r="BL139" s="34">
        <f t="shared" si="179"/>
        <v>97091345</v>
      </c>
      <c r="BM139" s="34">
        <f t="shared" si="179"/>
        <v>496902816</v>
      </c>
      <c r="BN139" s="34">
        <f t="shared" si="179"/>
        <v>0</v>
      </c>
      <c r="BO139" s="34">
        <f t="shared" si="179"/>
        <v>347329635</v>
      </c>
      <c r="BP139" s="34">
        <f t="shared" si="179"/>
        <v>0</v>
      </c>
      <c r="BQ139" s="34">
        <f t="shared" si="179"/>
        <v>11169156</v>
      </c>
      <c r="BR139" s="34">
        <f t="shared" si="179"/>
        <v>0</v>
      </c>
      <c r="BS139" s="34">
        <f t="shared" si="179"/>
        <v>190971538</v>
      </c>
      <c r="BT139" s="34">
        <f t="shared" si="179"/>
        <v>806472835</v>
      </c>
      <c r="BU139" s="25">
        <f t="shared" si="173"/>
        <v>0.3253093188511017</v>
      </c>
      <c r="BV139" s="21">
        <f t="shared" ref="BV139:CP139" si="180">SUM(BV132:BV138)</f>
        <v>6320215206</v>
      </c>
      <c r="BW139" s="21">
        <f t="shared" si="180"/>
        <v>0</v>
      </c>
      <c r="BX139" s="21">
        <f t="shared" si="180"/>
        <v>0</v>
      </c>
      <c r="BY139" s="21">
        <f t="shared" si="180"/>
        <v>2006729475</v>
      </c>
      <c r="BZ139" s="21">
        <f t="shared" si="180"/>
        <v>2900000</v>
      </c>
      <c r="CA139" s="21">
        <f t="shared" si="180"/>
        <v>978415165</v>
      </c>
      <c r="CB139" s="21">
        <f t="shared" si="180"/>
        <v>37717031</v>
      </c>
      <c r="CC139" s="21">
        <f t="shared" si="180"/>
        <v>0</v>
      </c>
      <c r="CD139" s="21">
        <f t="shared" si="180"/>
        <v>0</v>
      </c>
      <c r="CE139" s="21">
        <f t="shared" si="180"/>
        <v>0</v>
      </c>
      <c r="CF139" s="21">
        <f t="shared" si="180"/>
        <v>0</v>
      </c>
      <c r="CG139" s="21">
        <f t="shared" si="180"/>
        <v>94856575</v>
      </c>
      <c r="CH139" s="21">
        <f t="shared" si="180"/>
        <v>846386603</v>
      </c>
      <c r="CI139" s="21">
        <f t="shared" si="180"/>
        <v>510961437</v>
      </c>
      <c r="CJ139" s="21">
        <f t="shared" si="180"/>
        <v>360968829</v>
      </c>
      <c r="CK139" s="21">
        <f t="shared" si="180"/>
        <v>613633428</v>
      </c>
      <c r="CL139" s="21">
        <f t="shared" si="180"/>
        <v>0</v>
      </c>
      <c r="CM139" s="21">
        <f t="shared" si="180"/>
        <v>0</v>
      </c>
      <c r="CN139" s="21">
        <f t="shared" si="180"/>
        <v>452887249</v>
      </c>
      <c r="CO139" s="21">
        <f t="shared" si="180"/>
        <v>13770298</v>
      </c>
      <c r="CP139" s="21">
        <f t="shared" si="180"/>
        <v>400989116</v>
      </c>
      <c r="CQ139" s="22">
        <f t="shared" si="175"/>
        <v>0.6746906811488983</v>
      </c>
      <c r="CR139" s="33">
        <f t="shared" ref="CR139:DL139" ca="1" si="181">SUM(CR132:CR138)</f>
        <v>13108109898</v>
      </c>
      <c r="CS139" s="33">
        <f t="shared" si="181"/>
        <v>0</v>
      </c>
      <c r="CT139" s="33">
        <f t="shared" ca="1" si="181"/>
        <v>0</v>
      </c>
      <c r="CU139" s="33">
        <f t="shared" si="181"/>
        <v>6452106162</v>
      </c>
      <c r="CV139" s="33">
        <f t="shared" si="181"/>
        <v>168103327</v>
      </c>
      <c r="CW139" s="33">
        <f t="shared" si="181"/>
        <v>921321485</v>
      </c>
      <c r="CX139" s="33">
        <f t="shared" si="181"/>
        <v>100655955</v>
      </c>
      <c r="CY139" s="33">
        <f t="shared" si="181"/>
        <v>54387</v>
      </c>
      <c r="CZ139" s="33">
        <f t="shared" si="181"/>
        <v>30665828</v>
      </c>
      <c r="DA139" s="33">
        <f t="shared" si="181"/>
        <v>1940856</v>
      </c>
      <c r="DB139" s="33">
        <f t="shared" si="181"/>
        <v>3438802</v>
      </c>
      <c r="DC139" s="33">
        <f t="shared" si="181"/>
        <v>251084882</v>
      </c>
      <c r="DD139" s="33">
        <f t="shared" si="181"/>
        <v>697613397</v>
      </c>
      <c r="DE139" s="33">
        <f t="shared" si="181"/>
        <v>631068186</v>
      </c>
      <c r="DF139" s="33">
        <f t="shared" si="181"/>
        <v>125827811</v>
      </c>
      <c r="DG139" s="33">
        <f t="shared" si="181"/>
        <v>441200340</v>
      </c>
      <c r="DH139" s="33">
        <f t="shared" si="181"/>
        <v>0</v>
      </c>
      <c r="DI139" s="33">
        <f t="shared" si="181"/>
        <v>11169156</v>
      </c>
      <c r="DJ139" s="33">
        <f t="shared" si="181"/>
        <v>2247112751</v>
      </c>
      <c r="DK139" s="33">
        <f t="shared" si="181"/>
        <v>190971538</v>
      </c>
      <c r="DL139" s="33">
        <f t="shared" si="181"/>
        <v>833775035</v>
      </c>
      <c r="DN139" s="198" t="s">
        <v>391</v>
      </c>
      <c r="DO139" s="198"/>
      <c r="DP139" s="200">
        <v>3185000000</v>
      </c>
      <c r="DQ139" s="200">
        <v>812059438</v>
      </c>
      <c r="DR139" s="205">
        <v>0.255</v>
      </c>
    </row>
    <row r="140" spans="3:122" x14ac:dyDescent="0.25">
      <c r="C140" s="32"/>
      <c r="D140" s="31" t="s">
        <v>1</v>
      </c>
      <c r="E140" s="30">
        <v>301</v>
      </c>
      <c r="F140" s="28"/>
      <c r="G140" s="24">
        <f>SUMIF($E$4:$E$127,"301",$G$4:$G$127)</f>
        <v>2518000000</v>
      </c>
      <c r="H140" s="24">
        <f>SUMIF($E$4:$E$127,"301",$H$4:$H$127)</f>
        <v>0</v>
      </c>
      <c r="I140" s="29">
        <f>SUMIF($E$4:$E$127,"301",$I$4:$I$127)</f>
        <v>200000000</v>
      </c>
      <c r="J140" s="29">
        <f>SUMIF($E$4:$E$127,"301",$J$4:$J$127)</f>
        <v>268168096</v>
      </c>
      <c r="K140" s="24">
        <f>SUMIF($E$4:$E$127,"301",$K$4:$K$127)</f>
        <v>0</v>
      </c>
      <c r="L140" s="28">
        <f>SUMIF($E$4:$E$127,"301",$L$4:$L$127)</f>
        <v>701280247</v>
      </c>
      <c r="M140" s="28">
        <f>SUMIF($E$4:$E$127,"301",$M$4:$M$127)</f>
        <v>0</v>
      </c>
      <c r="N140" s="28">
        <f>SUMIF($E$4:$E$127,"301",$N$4:$N$127)</f>
        <v>0</v>
      </c>
      <c r="O140" s="28">
        <f>SUMIF($E$4:$E$127,"301",$O$4:$O$127)</f>
        <v>0</v>
      </c>
      <c r="P140" s="28">
        <f>SUMIF($E$4:$E$127,"301",$P$4:$P$127)</f>
        <v>0</v>
      </c>
      <c r="Q140" s="28">
        <f>SUMIF($E$4:$E$127,"301",$Q$4:$Q$127)</f>
        <v>0</v>
      </c>
      <c r="R140" s="28">
        <f>SUMIF($E$4:$E$127,"301",$R$4:$R$127)</f>
        <v>0</v>
      </c>
      <c r="S140" s="28">
        <f>SUMIF($E$4:$E$127,"301",$S$4:$S$127)</f>
        <v>0</v>
      </c>
      <c r="T140" s="28">
        <f>SUMIF($E$4:$E$127,"301",$T$4:$T$127)</f>
        <v>0</v>
      </c>
      <c r="U140" s="28">
        <f>SUMIF($E$4:$E$127,"301",$U$4:$U$127)</f>
        <v>0</v>
      </c>
      <c r="V140" s="28">
        <f>SUMIF($E$4:$E$127,"301",$V$4:$V$127)</f>
        <v>50000000</v>
      </c>
      <c r="W140" s="28">
        <f>SUMIF($E$4:$E$119,"301",$W$4:$W$119)</f>
        <v>1262551657</v>
      </c>
      <c r="X140" s="28"/>
      <c r="Y140" s="28">
        <f>SUMIF($E$4:$E$119,"301",$Y$4:$Y$119)</f>
        <v>0</v>
      </c>
      <c r="Z140" s="28">
        <f>SUMIF($E$4:$E$127,"301",$Z$4:$Z$127)</f>
        <v>0</v>
      </c>
      <c r="AA140" s="28">
        <f>SUMIF($E$4:$E$127,"301",$AA$4:$AA$127)</f>
        <v>36000000</v>
      </c>
      <c r="AC140" s="27">
        <f t="shared" si="169"/>
        <v>0.78472343407466238</v>
      </c>
      <c r="AD140" s="21">
        <f>SUM(AF140:AX140)</f>
        <v>1975933607</v>
      </c>
      <c r="AE140" s="24">
        <f>SUMIF($E$4:$E$127,"301",$AE$4:$AE$127)</f>
        <v>0</v>
      </c>
      <c r="AF140" s="24">
        <f>SUMIF($E$4:$E$127,"301",$AF$4:$AF$127)</f>
        <v>200000000</v>
      </c>
      <c r="AG140" s="24">
        <f>SUMIF($E$4:$E$127,"301",$AG$4:$AG$127)</f>
        <v>268168096</v>
      </c>
      <c r="AH140" s="24">
        <f>SUMIF($E$4:$E$127,"301",$AH$4:$AH$127)</f>
        <v>0</v>
      </c>
      <c r="AI140" s="24">
        <f>SUMIF($E$4:$E$127,"301",$AI$4:$AI$127)</f>
        <v>701280247</v>
      </c>
      <c r="AJ140" s="24">
        <f>SUMIF($E$4:$E$127,"301",$AJ$4:$AJ$127)</f>
        <v>0</v>
      </c>
      <c r="AK140" s="24">
        <f>SUMIF($E$4:$E$127,"301",$AK$4:$AK$127)</f>
        <v>0</v>
      </c>
      <c r="AL140" s="24">
        <f>SUMIF($E$4:$E$127,"301",$AL$4:$AL$127)</f>
        <v>0</v>
      </c>
      <c r="AM140" s="24">
        <f>SUMIF($E$4:$E$127,"301",$AM$4:$AM$127)</f>
        <v>0</v>
      </c>
      <c r="AN140" s="24">
        <f>SUMIF($E$4:$E$127,"301",$AN$4:$AN$127)</f>
        <v>0</v>
      </c>
      <c r="AO140" s="24">
        <f>SUMIF($E$4:$E$127,"301",$AO$4:$AO$127)</f>
        <v>0</v>
      </c>
      <c r="AP140" s="24">
        <f>SUMIF($E$4:$E$127,"301",$AP$4:$AP$127)</f>
        <v>0</v>
      </c>
      <c r="AQ140" s="24">
        <f>SUMIF($E$4:$E$127,"301",$AQ$4:$AQ$127)</f>
        <v>0</v>
      </c>
      <c r="AR140" s="24">
        <f>SUMIF($E$4:$E$127,"301",$AR$4:$AR$127)</f>
        <v>0</v>
      </c>
      <c r="AS140" s="24">
        <f>SUMIF($E$4:$E$127,"301",$AS$4:$AS$127)</f>
        <v>30058973</v>
      </c>
      <c r="AT140" s="24">
        <f>SUMIF($E$4:$E$127,"301",$AT$4:$AT$127)</f>
        <v>763881429</v>
      </c>
      <c r="AU140" s="24">
        <f>SUMIF($E$4:$E$127,"301",$AU$4:$AU$127)</f>
        <v>0</v>
      </c>
      <c r="AV140" s="24">
        <f>SUMIF($E$4:$E$127,"301",$AV$4:$AV$127)</f>
        <v>0</v>
      </c>
      <c r="AW140" s="24">
        <f>SUMIF($E$4:$E$127,"301",$AW$4:$AW$127)</f>
        <v>0</v>
      </c>
      <c r="AX140" s="24">
        <f>SUMIF($E$4:$E$127,"301",$AX$4:$AX$127)</f>
        <v>12544862</v>
      </c>
      <c r="AY140" s="14">
        <f t="shared" si="171"/>
        <v>0.21527656592533762</v>
      </c>
      <c r="AZ140" s="21">
        <f>SUM(BA140:BT140)</f>
        <v>542066393</v>
      </c>
      <c r="BA140" s="20">
        <f>SUMIF($E$4:$E$127,"301",$BA$4:$BA$127)</f>
        <v>0</v>
      </c>
      <c r="BB140" s="20">
        <f>SUMIF($E$4:$E$127,"301",$BB$4:$BB$127)</f>
        <v>0</v>
      </c>
      <c r="BC140" s="20">
        <f>SUMIF($E$4:$E$127,"301",$BC$4:$BC$127)</f>
        <v>0</v>
      </c>
      <c r="BD140" s="20">
        <f>SUMIF($E$4:$E$127,"301",$BD$4:$BD$127)</f>
        <v>0</v>
      </c>
      <c r="BE140" s="20">
        <f>SUMIF($E$4:$E$127,"301",$BE$4:$BE$127)</f>
        <v>0</v>
      </c>
      <c r="BF140" s="20">
        <f>SUMIF($E$4:$E$127,"301",$BF$4:$BF$127)</f>
        <v>0</v>
      </c>
      <c r="BG140" s="20">
        <f>SUMIF($E$4:$E$127,"301",$BG$4:$BG$127)</f>
        <v>0</v>
      </c>
      <c r="BH140" s="20">
        <f>SUMIF($E$4:$E$127,"301",$BH$4:$BH$127)</f>
        <v>0</v>
      </c>
      <c r="BI140" s="20">
        <f>SUMIF($E$4:$E$127,"301",$BI$4:$BI$127)</f>
        <v>0</v>
      </c>
      <c r="BJ140" s="20">
        <f>SUMIF($E$4:$E$127,"301",$BJ$4:$BJ$127)</f>
        <v>0</v>
      </c>
      <c r="BK140" s="20">
        <f>SUMIF($E$4:$E$127,"301",$BK$4:$BK$127)</f>
        <v>0</v>
      </c>
      <c r="BL140" s="20">
        <f>SUMIF($E$4:$E$127,"301",$BL$4:$BL$127)</f>
        <v>0</v>
      </c>
      <c r="BM140" s="20">
        <f>SUMIF($E$4:$E$127,"301",$BM$4:$BM$127)</f>
        <v>0</v>
      </c>
      <c r="BN140" s="20">
        <f>SUMIF($E$4:$E$127,"301",$BN$4:$BN$127)</f>
        <v>0</v>
      </c>
      <c r="BO140" s="20">
        <f>SUMIF($E$4:$E$127,"301",$BO$4:$BO$127)</f>
        <v>19941027</v>
      </c>
      <c r="BP140" s="20">
        <f>SUMIF($E$4:$E$127,"301",$BP$4:$BP$127)</f>
        <v>498670228</v>
      </c>
      <c r="BQ140" s="20"/>
      <c r="BR140" s="20">
        <f>SUMIF($E$4:$E$127,"301",$BR$4:$BR$127)</f>
        <v>0</v>
      </c>
      <c r="BS140" s="20"/>
      <c r="BT140" s="26">
        <f>SUMIF($E$4:$E$127,"301",$BT$4:$BT$127)</f>
        <v>23455138</v>
      </c>
      <c r="BU140" s="25">
        <f t="shared" si="173"/>
        <v>0.7407693081810961</v>
      </c>
      <c r="BV140" s="21">
        <f>SUM(BX140:CP140)</f>
        <v>1865257118</v>
      </c>
      <c r="BW140" s="24">
        <f>SUMIF($E$4:$E$127,"111",$BW$4:$BW$127)</f>
        <v>0</v>
      </c>
      <c r="BX140" s="24">
        <f>SUMIF($E$4:$E$127,"301",$BX$4:$BX$127)</f>
        <v>192408143</v>
      </c>
      <c r="BY140" s="24">
        <f>SUMIF($E$4:$E$127,"301",$BY$4:$BY$127)</f>
        <v>268168096</v>
      </c>
      <c r="BZ140" s="24">
        <f>SUMIF($E$4:$E$127,"301",$BZ$4:$BZ$127)</f>
        <v>0</v>
      </c>
      <c r="CA140" s="24">
        <f>SUMIF($E$4:$E$127,"301",$CA$4:$CA$127)</f>
        <v>701280247</v>
      </c>
      <c r="CB140" s="24">
        <f>SUMIF($E$4:$E$127,"301",$CB$4:$CB$127)</f>
        <v>0</v>
      </c>
      <c r="CC140" s="24">
        <f>SUMIF($E$4:$E$127,"301",$CC$4:$CC$127)</f>
        <v>0</v>
      </c>
      <c r="CD140" s="24">
        <f>SUMIF($E$4:$E$127,"301",$CD$4:$CD$127)</f>
        <v>0</v>
      </c>
      <c r="CE140" s="24">
        <f>SUMIF($E$4:$E$127,"301",$CE$4:$CE$127)</f>
        <v>0</v>
      </c>
      <c r="CF140" s="24">
        <f>SUMIF($E$4:$E$127,"301",$CF$4:$CF$127)</f>
        <v>0</v>
      </c>
      <c r="CG140" s="24">
        <f>SUMIF($E$4:$E$127,"301",$CG$4:$CG$127)</f>
        <v>0</v>
      </c>
      <c r="CH140" s="24">
        <f>SUMIF($E$4:$E$127,"301",$CH$4:$CH$127)</f>
        <v>0</v>
      </c>
      <c r="CI140" s="24">
        <f>SUMIF($E$4:$E$127,"301",$CI$4:$CI$127)</f>
        <v>0</v>
      </c>
      <c r="CJ140" s="24">
        <f>SUMIF($E$4:$E$127,"301",$CJ$4:$CJ$127)</f>
        <v>0</v>
      </c>
      <c r="CK140" s="24">
        <f>SUMIF($E$4:$E$127,"301",$CK$4:$CK$127)</f>
        <v>30058973</v>
      </c>
      <c r="CL140" s="24">
        <f>SUMIF($E$4:$E$127,"301",$CL$4:$CL$127)</f>
        <v>661802797</v>
      </c>
      <c r="CM140" s="24">
        <f>SUMIF($E$4:$E$127,"301",$CM$4:$CM$127)</f>
        <v>0</v>
      </c>
      <c r="CN140" s="24">
        <f>SUMIF($E$4:$E$127,"301",$CN$4:$CN$127)</f>
        <v>0</v>
      </c>
      <c r="CO140" s="24">
        <f>SUMIF($E$4:$E$127,"301",$CO$4:$CO$127)</f>
        <v>0</v>
      </c>
      <c r="CP140" s="23">
        <f>SUMIF($E$4:$E$127,"301",$CP$4:$CP$127)</f>
        <v>11538862</v>
      </c>
      <c r="CQ140" s="22">
        <f t="shared" si="175"/>
        <v>0.2592306918189039</v>
      </c>
      <c r="CR140" s="21">
        <f>SUM(CS140:DL140)</f>
        <v>652742882</v>
      </c>
      <c r="CS140" s="20">
        <f>SUMIF($E$4:$E$127,"301",$CS$4:$CS$127)</f>
        <v>0</v>
      </c>
      <c r="CT140" s="20">
        <f>SUMIF($E$4:$E$127,"301",$CT$4:$CT$127)</f>
        <v>7591857</v>
      </c>
      <c r="CU140" s="20">
        <f>SUMIF($E$4:$E$127,"301",$CU$4:$CU$127)</f>
        <v>0</v>
      </c>
      <c r="CV140" s="20">
        <f>SUMIF($E$4:$E$127,"301",$CV$4:$CV$127)</f>
        <v>0</v>
      </c>
      <c r="CW140" s="20">
        <f>SUMIF($E$4:$E$127,"301",$CW$4:$CW$127)</f>
        <v>0</v>
      </c>
      <c r="CX140" s="20">
        <f>SUMIF($E$4:$E$127,"301",$CX$4:$CX$127)</f>
        <v>0</v>
      </c>
      <c r="CY140" s="20">
        <f>SUMIF($E$4:$E$127,"301",$CY$4:$CY$127)</f>
        <v>0</v>
      </c>
      <c r="CZ140" s="19">
        <f>SUMIF($E$4:$E$127,"301",$CZ$4:$CZ$127)</f>
        <v>0</v>
      </c>
      <c r="DA140" s="19">
        <f>SUMIF($E$4:$E$127,"301",$DA$4:$DA$127)</f>
        <v>0</v>
      </c>
      <c r="DB140" s="19">
        <f>SUMIF($E$4:$E$127,"301",$DB$4:$DB$127)</f>
        <v>0</v>
      </c>
      <c r="DC140" s="19">
        <f>SUMIF($E$4:$E$127,"301",$DC$4:$DC$127)</f>
        <v>0</v>
      </c>
      <c r="DD140" s="19">
        <f>SUMIF($E$4:$E$127,"301",$DD$4:$DD$127)</f>
        <v>0</v>
      </c>
      <c r="DE140" s="19">
        <f>SUMIF($E$4:$E$127,"301",$DE$4:$DE$127)</f>
        <v>0</v>
      </c>
      <c r="DF140" s="19">
        <f>SUMIF($E$4:$E$127,"301",$DF$4:$DF$127)</f>
        <v>0</v>
      </c>
      <c r="DG140" s="19">
        <f>SUMIF($E$4:$E$127,"301",$DG$4:$DG$127)</f>
        <v>19941027</v>
      </c>
      <c r="DH140" s="19">
        <f>SUMIF($E$4:$E$127,"301",$DH$4:$DH$127)</f>
        <v>600748860</v>
      </c>
      <c r="DI140" s="19">
        <f>SUMIF($E$4:$E$127,"301",$DI$4:$DI$127)</f>
        <v>0</v>
      </c>
      <c r="DJ140" s="19">
        <f>SUMIF($E$4:$E$127,"301",$DJ$4:$DJ$127)</f>
        <v>0</v>
      </c>
      <c r="DK140" s="19">
        <f>SUMIF($E$4:$E$127,"301",$DK$4:$DK$127)</f>
        <v>0</v>
      </c>
      <c r="DL140" s="19">
        <f>SUMIF($E$4:$E$127,"301",$DL$4:$DL$127)</f>
        <v>24461138</v>
      </c>
      <c r="DN140" s="198" t="s">
        <v>392</v>
      </c>
      <c r="DO140" s="198"/>
      <c r="DP140" s="200">
        <v>2518000000</v>
      </c>
      <c r="DQ140" s="200">
        <v>1865257118</v>
      </c>
      <c r="DR140" s="205">
        <v>0.74080000000000001</v>
      </c>
    </row>
    <row r="141" spans="3:122" ht="15.75" thickBot="1" x14ac:dyDescent="0.3">
      <c r="C141" s="209" t="s">
        <v>0</v>
      </c>
      <c r="D141" s="210"/>
      <c r="E141" s="18"/>
      <c r="F141" s="17"/>
      <c r="G141" s="7">
        <f t="shared" ref="G141:AB141" si="182">SUM(G139:G140)</f>
        <v>21946325104</v>
      </c>
      <c r="H141" s="7">
        <f t="shared" si="182"/>
        <v>0</v>
      </c>
      <c r="I141" s="7">
        <f t="shared" si="182"/>
        <v>200000000</v>
      </c>
      <c r="J141" s="7">
        <f t="shared" si="182"/>
        <v>8727003733</v>
      </c>
      <c r="K141" s="7">
        <f t="shared" si="182"/>
        <v>171003327</v>
      </c>
      <c r="L141" s="7">
        <f t="shared" si="182"/>
        <v>2601016897</v>
      </c>
      <c r="M141" s="7">
        <f t="shared" si="182"/>
        <v>138372986</v>
      </c>
      <c r="N141" s="7">
        <f t="shared" si="182"/>
        <v>54387</v>
      </c>
      <c r="O141" s="7">
        <f t="shared" si="182"/>
        <v>30665828</v>
      </c>
      <c r="P141" s="7">
        <f t="shared" si="182"/>
        <v>1940856</v>
      </c>
      <c r="Q141" s="7">
        <f t="shared" si="182"/>
        <v>3438802</v>
      </c>
      <c r="R141" s="7">
        <f t="shared" si="182"/>
        <v>345941457</v>
      </c>
      <c r="S141" s="7">
        <f t="shared" si="182"/>
        <v>1544000000</v>
      </c>
      <c r="T141" s="7">
        <f t="shared" si="182"/>
        <v>1142029623</v>
      </c>
      <c r="U141" s="16">
        <f t="shared" si="182"/>
        <v>486796640</v>
      </c>
      <c r="V141" s="7">
        <f t="shared" si="182"/>
        <v>1104833768</v>
      </c>
      <c r="W141" s="7">
        <f t="shared" si="182"/>
        <v>1262551657</v>
      </c>
      <c r="X141" s="7">
        <f t="shared" si="182"/>
        <v>11169156</v>
      </c>
      <c r="Y141" s="7">
        <f t="shared" si="182"/>
        <v>2700000000</v>
      </c>
      <c r="Z141" s="7">
        <f t="shared" si="182"/>
        <v>204741836</v>
      </c>
      <c r="AA141" s="7">
        <f t="shared" si="182"/>
        <v>1270764151</v>
      </c>
      <c r="AB141" s="7">
        <f t="shared" si="182"/>
        <v>0</v>
      </c>
      <c r="AC141" s="15">
        <f t="shared" si="169"/>
        <v>0.62930444015352627</v>
      </c>
      <c r="AD141" s="13">
        <f t="shared" ref="AD141:AX141" si="183">AD139+AD140</f>
        <v>13810919833</v>
      </c>
      <c r="AE141" s="13">
        <f t="shared" si="183"/>
        <v>0</v>
      </c>
      <c r="AF141" s="13">
        <f t="shared" si="183"/>
        <v>200000000</v>
      </c>
      <c r="AG141" s="13">
        <f t="shared" si="183"/>
        <v>4233348937</v>
      </c>
      <c r="AH141" s="13">
        <f t="shared" si="183"/>
        <v>19256000</v>
      </c>
      <c r="AI141" s="13">
        <f t="shared" si="183"/>
        <v>1920358177</v>
      </c>
      <c r="AJ141" s="13">
        <f t="shared" si="183"/>
        <v>38217031</v>
      </c>
      <c r="AK141" s="13">
        <f t="shared" si="183"/>
        <v>0</v>
      </c>
      <c r="AL141" s="13">
        <f t="shared" si="183"/>
        <v>0</v>
      </c>
      <c r="AM141" s="13">
        <f t="shared" si="183"/>
        <v>0</v>
      </c>
      <c r="AN141" s="13">
        <f t="shared" si="183"/>
        <v>0</v>
      </c>
      <c r="AO141" s="13">
        <f t="shared" si="183"/>
        <v>164856575</v>
      </c>
      <c r="AP141" s="13">
        <f t="shared" si="183"/>
        <v>1446908655</v>
      </c>
      <c r="AQ141" s="13">
        <f t="shared" si="183"/>
        <v>645126807</v>
      </c>
      <c r="AR141" s="13">
        <f t="shared" si="183"/>
        <v>486796640</v>
      </c>
      <c r="AS141" s="13">
        <f t="shared" si="183"/>
        <v>737563106</v>
      </c>
      <c r="AT141" s="13">
        <f t="shared" si="183"/>
        <v>763881429</v>
      </c>
      <c r="AU141" s="13">
        <f t="shared" si="183"/>
        <v>0</v>
      </c>
      <c r="AV141" s="13">
        <f t="shared" si="183"/>
        <v>2700000000</v>
      </c>
      <c r="AW141" s="13">
        <f t="shared" si="183"/>
        <v>13770298</v>
      </c>
      <c r="AX141" s="13">
        <f t="shared" si="183"/>
        <v>440836178</v>
      </c>
      <c r="AY141" s="167">
        <f t="shared" si="171"/>
        <v>0.37069555984647373</v>
      </c>
      <c r="AZ141" s="13">
        <f>AZ139+AZ140</f>
        <v>8135405271</v>
      </c>
      <c r="BA141" s="13">
        <f>BA139+BA140</f>
        <v>0</v>
      </c>
      <c r="BB141" s="13">
        <f>BB139+BB140</f>
        <v>0</v>
      </c>
      <c r="BC141" s="10">
        <f t="shared" ref="BC141:BT141" si="184">+BC139+BC140</f>
        <v>4493654796</v>
      </c>
      <c r="BD141" s="10">
        <f t="shared" si="184"/>
        <v>151747327</v>
      </c>
      <c r="BE141" s="10">
        <f t="shared" si="184"/>
        <v>680658720</v>
      </c>
      <c r="BF141" s="10">
        <f t="shared" si="184"/>
        <v>100155955</v>
      </c>
      <c r="BG141" s="10">
        <f t="shared" si="184"/>
        <v>54387</v>
      </c>
      <c r="BH141" s="10">
        <f t="shared" si="184"/>
        <v>30665828</v>
      </c>
      <c r="BI141" s="10">
        <f t="shared" si="184"/>
        <v>1940856</v>
      </c>
      <c r="BJ141" s="10">
        <f t="shared" si="184"/>
        <v>3438802</v>
      </c>
      <c r="BK141" s="10">
        <f t="shared" si="184"/>
        <v>181084882</v>
      </c>
      <c r="BL141" s="10">
        <f t="shared" si="184"/>
        <v>97091345</v>
      </c>
      <c r="BM141" s="10">
        <f t="shared" si="184"/>
        <v>496902816</v>
      </c>
      <c r="BN141" s="10">
        <f t="shared" si="184"/>
        <v>0</v>
      </c>
      <c r="BO141" s="10">
        <f t="shared" si="184"/>
        <v>367270662</v>
      </c>
      <c r="BP141" s="10">
        <f t="shared" si="184"/>
        <v>498670228</v>
      </c>
      <c r="BQ141" s="10">
        <f t="shared" si="184"/>
        <v>11169156</v>
      </c>
      <c r="BR141" s="10">
        <f t="shared" si="184"/>
        <v>0</v>
      </c>
      <c r="BS141" s="10">
        <f t="shared" si="184"/>
        <v>190971538</v>
      </c>
      <c r="BT141" s="10">
        <f t="shared" si="184"/>
        <v>829927973</v>
      </c>
      <c r="BU141" s="12">
        <f t="shared" si="173"/>
        <v>0.37297690092579977</v>
      </c>
      <c r="BV141" s="11">
        <f>+BV139+BV140</f>
        <v>8185472324</v>
      </c>
      <c r="BW141" s="10">
        <f>+BW139+BW140</f>
        <v>0</v>
      </c>
      <c r="BX141" s="10">
        <f>+BX139+BX140</f>
        <v>192408143</v>
      </c>
      <c r="BY141" s="10">
        <f>+BY139+BY140</f>
        <v>2274897571</v>
      </c>
      <c r="BZ141" s="10">
        <f>+BZ139+BZ140</f>
        <v>2900000</v>
      </c>
      <c r="CA141" s="7">
        <f t="shared" ref="CA141:CP141" si="185">SUM(CA139:CA140)</f>
        <v>1679695412</v>
      </c>
      <c r="CB141" s="7">
        <f t="shared" si="185"/>
        <v>37717031</v>
      </c>
      <c r="CC141" s="7">
        <f t="shared" si="185"/>
        <v>0</v>
      </c>
      <c r="CD141" s="7">
        <f t="shared" si="185"/>
        <v>0</v>
      </c>
      <c r="CE141" s="7">
        <f t="shared" si="185"/>
        <v>0</v>
      </c>
      <c r="CF141" s="7">
        <f t="shared" si="185"/>
        <v>0</v>
      </c>
      <c r="CG141" s="7">
        <f t="shared" si="185"/>
        <v>94856575</v>
      </c>
      <c r="CH141" s="7">
        <f t="shared" si="185"/>
        <v>846386603</v>
      </c>
      <c r="CI141" s="7">
        <f t="shared" si="185"/>
        <v>510961437</v>
      </c>
      <c r="CJ141" s="7">
        <f t="shared" si="185"/>
        <v>360968829</v>
      </c>
      <c r="CK141" s="7">
        <f t="shared" si="185"/>
        <v>643692401</v>
      </c>
      <c r="CL141" s="7">
        <f t="shared" si="185"/>
        <v>661802797</v>
      </c>
      <c r="CM141" s="7">
        <f t="shared" si="185"/>
        <v>0</v>
      </c>
      <c r="CN141" s="7">
        <f t="shared" si="185"/>
        <v>452887249</v>
      </c>
      <c r="CO141" s="7">
        <f t="shared" si="185"/>
        <v>13770298</v>
      </c>
      <c r="CP141" s="8">
        <f t="shared" si="185"/>
        <v>412527978</v>
      </c>
      <c r="CQ141" s="9">
        <f t="shared" si="175"/>
        <v>0.62702309907420029</v>
      </c>
      <c r="CR141" s="7">
        <f ca="1">SUM(CR139:CR140)</f>
        <v>13760852780</v>
      </c>
      <c r="CS141" s="8">
        <f t="shared" ref="CS141:DL141" si="186">SUM(CS139:CS140)</f>
        <v>0</v>
      </c>
      <c r="CT141" s="8">
        <f t="shared" ca="1" si="186"/>
        <v>7591857</v>
      </c>
      <c r="CU141" s="8">
        <f t="shared" si="186"/>
        <v>6452106162</v>
      </c>
      <c r="CV141" s="8">
        <f t="shared" si="186"/>
        <v>168103327</v>
      </c>
      <c r="CW141" s="7">
        <f t="shared" si="186"/>
        <v>921321485</v>
      </c>
      <c r="CX141" s="7">
        <f t="shared" si="186"/>
        <v>100655955</v>
      </c>
      <c r="CY141" s="7">
        <f t="shared" si="186"/>
        <v>54387</v>
      </c>
      <c r="CZ141" s="6">
        <f t="shared" si="186"/>
        <v>30665828</v>
      </c>
      <c r="DA141" s="6">
        <f t="shared" si="186"/>
        <v>1940856</v>
      </c>
      <c r="DB141" s="6">
        <f t="shared" si="186"/>
        <v>3438802</v>
      </c>
      <c r="DC141" s="6">
        <f t="shared" si="186"/>
        <v>251084882</v>
      </c>
      <c r="DD141" s="6">
        <f t="shared" si="186"/>
        <v>697613397</v>
      </c>
      <c r="DE141" s="6">
        <f t="shared" si="186"/>
        <v>631068186</v>
      </c>
      <c r="DF141" s="6">
        <f t="shared" si="186"/>
        <v>125827811</v>
      </c>
      <c r="DG141" s="6">
        <f t="shared" si="186"/>
        <v>461141367</v>
      </c>
      <c r="DH141" s="6">
        <f t="shared" si="186"/>
        <v>600748860</v>
      </c>
      <c r="DI141" s="6">
        <f t="shared" si="186"/>
        <v>11169156</v>
      </c>
      <c r="DJ141" s="6">
        <f t="shared" si="186"/>
        <v>2247112751</v>
      </c>
      <c r="DK141" s="6">
        <f t="shared" si="186"/>
        <v>190971538</v>
      </c>
      <c r="DL141" s="6">
        <f t="shared" si="186"/>
        <v>858236173</v>
      </c>
      <c r="DN141" s="298" t="s">
        <v>347</v>
      </c>
      <c r="DO141" s="298"/>
      <c r="DP141" s="200">
        <f>DP133+DP134+DP135+DP136+DP137+DP138+DP139+DP140</f>
        <v>21946325104</v>
      </c>
      <c r="DQ141" s="200">
        <v>8185472324</v>
      </c>
      <c r="DR141" s="205">
        <v>0.373</v>
      </c>
    </row>
    <row r="142" spans="3:122" ht="15.75" thickTop="1" x14ac:dyDescent="0.25"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</row>
    <row r="143" spans="3:122" x14ac:dyDescent="0.25">
      <c r="D143" s="286" t="s">
        <v>397</v>
      </c>
      <c r="E143" s="287"/>
      <c r="F143" s="287"/>
      <c r="G143" s="287"/>
      <c r="H143" s="287"/>
      <c r="I143" s="287"/>
      <c r="J143" s="287"/>
      <c r="K143" s="287"/>
      <c r="L143" s="287"/>
      <c r="M143" s="287"/>
      <c r="N143" s="287"/>
      <c r="O143" s="287"/>
      <c r="P143" s="287"/>
      <c r="Q143" s="287"/>
      <c r="R143" s="287"/>
      <c r="S143" s="287"/>
      <c r="T143" s="287"/>
      <c r="U143" s="287"/>
      <c r="V143" s="287"/>
      <c r="W143" s="287"/>
      <c r="X143" s="287"/>
      <c r="Y143" s="287"/>
      <c r="Z143" s="287"/>
      <c r="AA143" s="287"/>
      <c r="AB143" s="287"/>
      <c r="AC143" s="287"/>
      <c r="AD143" s="287"/>
      <c r="AE143" s="287"/>
      <c r="AF143" s="287"/>
      <c r="AG143" s="287"/>
      <c r="AH143" s="287"/>
      <c r="AI143" s="287"/>
      <c r="AJ143" s="287"/>
      <c r="AK143" s="287"/>
      <c r="AL143" s="287"/>
      <c r="AM143" s="287"/>
      <c r="AN143" s="287"/>
      <c r="AO143" s="287"/>
      <c r="AP143" s="287"/>
      <c r="AQ143" s="287"/>
      <c r="AR143" s="287"/>
      <c r="AS143" s="287"/>
      <c r="AT143" s="287"/>
      <c r="AU143" s="287"/>
      <c r="AV143" s="287"/>
      <c r="AW143" s="287"/>
      <c r="AX143" s="287"/>
      <c r="AY143" s="288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</row>
    <row r="144" spans="3:122" ht="24.75" customHeight="1" x14ac:dyDescent="0.25">
      <c r="D144" s="175" t="s">
        <v>361</v>
      </c>
      <c r="E144" s="176"/>
      <c r="F144" s="177"/>
      <c r="G144" s="178" t="s">
        <v>393</v>
      </c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  <c r="Y144" s="179"/>
      <c r="Z144" s="179"/>
      <c r="AA144" s="179"/>
      <c r="AB144" s="180"/>
      <c r="AC144" s="178" t="s">
        <v>394</v>
      </c>
      <c r="AD144" s="178" t="s">
        <v>395</v>
      </c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78" t="s">
        <v>396</v>
      </c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</row>
    <row r="145" spans="3:126" x14ac:dyDescent="0.25">
      <c r="D145" s="284" t="s">
        <v>327</v>
      </c>
      <c r="E145" s="285"/>
      <c r="F145" s="14" t="e">
        <f>#REF!-37.93%</f>
        <v>#REF!</v>
      </c>
      <c r="G145" s="172">
        <v>48858284</v>
      </c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7"/>
      <c r="AC145" s="30">
        <v>3.54</v>
      </c>
      <c r="AD145" s="173">
        <v>571664755</v>
      </c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74">
        <v>0.41470000000000001</v>
      </c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</row>
    <row r="146" spans="3:126" x14ac:dyDescent="0.25">
      <c r="D146" s="284" t="s">
        <v>218</v>
      </c>
      <c r="E146" s="285"/>
      <c r="F146" s="14" t="e">
        <f>#REF!-42.07%</f>
        <v>#REF!</v>
      </c>
      <c r="G146" s="172">
        <v>297031372</v>
      </c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7"/>
      <c r="AC146" s="30">
        <v>6.44</v>
      </c>
      <c r="AD146" s="173">
        <v>2099757159</v>
      </c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74">
        <v>0.48509999999999998</v>
      </c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</row>
    <row r="147" spans="3:126" x14ac:dyDescent="0.25">
      <c r="D147" s="284" t="s">
        <v>132</v>
      </c>
      <c r="E147" s="285"/>
      <c r="F147" s="14" t="e">
        <f>#REF!-45.58%</f>
        <v>#REF!</v>
      </c>
      <c r="G147" s="172">
        <v>103271954</v>
      </c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7"/>
      <c r="AC147" s="30">
        <v>6.62</v>
      </c>
      <c r="AD147" s="173">
        <v>813888016</v>
      </c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74">
        <v>0.52200000000000002</v>
      </c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</row>
    <row r="148" spans="3:126" x14ac:dyDescent="0.25">
      <c r="D148" s="284" t="s">
        <v>387</v>
      </c>
      <c r="E148" s="285"/>
      <c r="F148" s="14" t="e">
        <f>#REF!-69.51%</f>
        <v>#REF!</v>
      </c>
      <c r="G148" s="172">
        <v>114901549</v>
      </c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7"/>
      <c r="AC148" s="30">
        <v>4.57</v>
      </c>
      <c r="AD148" s="173">
        <v>1865257118</v>
      </c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74">
        <v>0.74080000000000001</v>
      </c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</row>
    <row r="149" spans="3:126" x14ac:dyDescent="0.25">
      <c r="D149" s="284" t="s">
        <v>32</v>
      </c>
      <c r="E149" s="285"/>
      <c r="F149" s="14" t="e">
        <f>#REF!-20.51%</f>
        <v>#REF!</v>
      </c>
      <c r="G149" s="186">
        <v>340049513</v>
      </c>
      <c r="H149" s="187"/>
      <c r="I149" s="187"/>
      <c r="J149" s="187"/>
      <c r="K149" s="187"/>
      <c r="L149" s="187"/>
      <c r="M149" s="187"/>
      <c r="N149" s="187"/>
      <c r="O149" s="187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8"/>
      <c r="AC149" s="207">
        <v>2.8</v>
      </c>
      <c r="AD149" s="189">
        <v>2834905276</v>
      </c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90">
        <v>0.2331</v>
      </c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</row>
    <row r="150" spans="3:126" ht="15.75" thickBot="1" x14ac:dyDescent="0.3">
      <c r="C150" s="4"/>
      <c r="D150" s="286" t="s">
        <v>388</v>
      </c>
      <c r="E150" s="288"/>
      <c r="F150" s="171" t="e">
        <f>#REF!-33.24%</f>
        <v>#REF!</v>
      </c>
      <c r="G150" s="191">
        <f>SUM(G145:G149)</f>
        <v>904112672</v>
      </c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208">
        <v>4.0599999999999996</v>
      </c>
      <c r="AD150" s="192">
        <f>AD43+AD81+AD114+AD131+AD148</f>
        <v>2062736122</v>
      </c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3"/>
      <c r="AT150" s="193"/>
      <c r="AU150" s="193"/>
      <c r="AV150" s="193"/>
      <c r="AW150" s="193"/>
      <c r="AX150" s="193"/>
      <c r="AY150" s="194">
        <v>0.373</v>
      </c>
    </row>
    <row r="151" spans="3:126" ht="15.75" thickTop="1" x14ac:dyDescent="0.25">
      <c r="V151" s="1"/>
      <c r="DS151" s="296"/>
      <c r="DT151" s="296"/>
      <c r="DU151" s="296"/>
    </row>
    <row r="152" spans="3:126" x14ac:dyDescent="0.25">
      <c r="F152" s="1"/>
      <c r="DS152" s="181"/>
      <c r="DT152" s="170"/>
      <c r="DU152" s="182"/>
      <c r="DV152" s="170"/>
    </row>
    <row r="153" spans="3:126" x14ac:dyDescent="0.25">
      <c r="F153" s="1"/>
      <c r="G153" s="1"/>
      <c r="AD153" s="1"/>
      <c r="AE153" s="1"/>
      <c r="BV153" s="1"/>
      <c r="DS153" s="181"/>
      <c r="DT153" s="170"/>
      <c r="DU153" s="182"/>
      <c r="DV153" s="170"/>
    </row>
    <row r="154" spans="3:126" x14ac:dyDescent="0.25">
      <c r="F154" s="2"/>
      <c r="G154" s="1"/>
      <c r="AS154" s="1"/>
      <c r="DS154" s="181"/>
      <c r="DT154" s="170"/>
      <c r="DU154" s="182"/>
      <c r="DV154" s="170"/>
    </row>
    <row r="155" spans="3:126" x14ac:dyDescent="0.25">
      <c r="AD155" s="1"/>
      <c r="DS155" s="181"/>
      <c r="DT155" s="170"/>
      <c r="DU155" s="182"/>
      <c r="DV155" s="170"/>
    </row>
    <row r="156" spans="3:126" x14ac:dyDescent="0.25">
      <c r="DS156" s="181"/>
      <c r="DT156" s="170"/>
      <c r="DU156" s="182"/>
      <c r="DV156" s="170"/>
    </row>
    <row r="157" spans="3:126" x14ac:dyDescent="0.25">
      <c r="Y157" s="1"/>
      <c r="AD157" s="1"/>
      <c r="DS157" s="183"/>
      <c r="DT157" s="184"/>
      <c r="DU157" s="185"/>
      <c r="DV157" s="170"/>
    </row>
    <row r="159" spans="3:126" x14ac:dyDescent="0.25">
      <c r="DS159" s="1"/>
      <c r="DT159" s="1"/>
      <c r="DV159" s="1"/>
    </row>
    <row r="160" spans="3:126" x14ac:dyDescent="0.25">
      <c r="DQ160" s="1"/>
    </row>
  </sheetData>
  <mergeCells count="106">
    <mergeCell ref="A122:A127"/>
    <mergeCell ref="B122:B124"/>
    <mergeCell ref="B128:D128"/>
    <mergeCell ref="C130:E130"/>
    <mergeCell ref="C141:D141"/>
    <mergeCell ref="DS151:DU151"/>
    <mergeCell ref="DN130:DO130"/>
    <mergeCell ref="DN141:DO141"/>
    <mergeCell ref="DN138:DO138"/>
    <mergeCell ref="DN134:DO134"/>
    <mergeCell ref="DN132:DO132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108:F108"/>
    <mergeCell ref="A59:A70"/>
    <mergeCell ref="B59:B61"/>
    <mergeCell ref="B63:B70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B52:B57"/>
    <mergeCell ref="B58:E58"/>
    <mergeCell ref="B21:B23"/>
    <mergeCell ref="DC1:DD2"/>
    <mergeCell ref="DE1:DF2"/>
    <mergeCell ref="DG1:DH2"/>
    <mergeCell ref="DI1:DJ2"/>
    <mergeCell ref="BB1:BC2"/>
    <mergeCell ref="BU1:BV2"/>
    <mergeCell ref="AG1:AH2"/>
    <mergeCell ref="AI1:AJ2"/>
    <mergeCell ref="AK1:AL2"/>
    <mergeCell ref="AM1:AN2"/>
    <mergeCell ref="AO1:AP2"/>
    <mergeCell ref="AQ1:AR2"/>
    <mergeCell ref="X1:X3"/>
    <mergeCell ref="Y1:Y3"/>
    <mergeCell ref="Z1:Z3"/>
    <mergeCell ref="B4:B6"/>
    <mergeCell ref="B8:B12"/>
    <mergeCell ref="B14:B16"/>
    <mergeCell ref="B18:B19"/>
    <mergeCell ref="B20:E20"/>
    <mergeCell ref="S1:S3"/>
    <mergeCell ref="T1:T3"/>
    <mergeCell ref="U1:U3"/>
    <mergeCell ref="V1:V3"/>
    <mergeCell ref="W1:W3"/>
    <mergeCell ref="DK1:DL2"/>
    <mergeCell ref="A2:A3"/>
    <mergeCell ref="B2:B3"/>
    <mergeCell ref="C2:C3"/>
    <mergeCell ref="D2:D3"/>
    <mergeCell ref="E2:E3"/>
    <mergeCell ref="CQ1:CR2"/>
    <mergeCell ref="CS1:CT2"/>
    <mergeCell ref="CU1:CV2"/>
    <mergeCell ref="CW1:CX2"/>
    <mergeCell ref="CY1:CZ2"/>
    <mergeCell ref="DA1:DB2"/>
    <mergeCell ref="AS1:AT2"/>
    <mergeCell ref="AU1:AV2"/>
    <mergeCell ref="AW1:AX2"/>
    <mergeCell ref="AY1:AZ2"/>
    <mergeCell ref="D149:E149"/>
    <mergeCell ref="D143:AY143"/>
    <mergeCell ref="D150:E150"/>
    <mergeCell ref="D145:E145"/>
    <mergeCell ref="D146:E146"/>
    <mergeCell ref="D147:E147"/>
    <mergeCell ref="D148:E148"/>
    <mergeCell ref="Q1:Q3"/>
    <mergeCell ref="C1:F1"/>
    <mergeCell ref="G1:G3"/>
    <mergeCell ref="H1:H3"/>
    <mergeCell ref="I1:I3"/>
    <mergeCell ref="J1:J3"/>
    <mergeCell ref="K1:K3"/>
    <mergeCell ref="F2:F3"/>
    <mergeCell ref="L1:L3"/>
    <mergeCell ref="M1:M3"/>
    <mergeCell ref="N1:N3"/>
    <mergeCell ref="O1:O3"/>
    <mergeCell ref="P1:P3"/>
    <mergeCell ref="AA1:AA3"/>
    <mergeCell ref="AC1:AD2"/>
    <mergeCell ref="AE1:AF2"/>
    <mergeCell ref="R1:R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093 DEL 16 DE MAYO DE  2016</oddHeader>
    <oddFooter>&amp;LUNIDAD DE PLANEAMIENTO ECONÓMICO Y ADMINISTRATIVO&amp;COFICINA DE PLANEACIÓN&amp;RPágina &amp;P de &amp;N</oddFooter>
  </headerFooter>
  <rowBreaks count="1" manualBreakCount="1">
    <brk id="24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P.ACCION MAYO</vt:lpstr>
      <vt:lpstr>P.ACCION CONSOLIDADO</vt:lpstr>
      <vt:lpstr>P.ACCION CONSOLIDADO (2)</vt:lpstr>
      <vt:lpstr>'P.ACCION CONSOLIDADO'!Títulos_a_imprimir</vt:lpstr>
      <vt:lpstr>'P.ACCION CONSOLIDADO (2)'!Títulos_a_imprimir</vt:lpstr>
      <vt:lpstr>'P.ACCION MAYO'!Títulos_a_imprimir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2016-06-08T22:35:58Z</dcterms:created>
  <dcterms:modified xsi:type="dcterms:W3CDTF">2016-06-13T20:03:12Z</dcterms:modified>
</cp:coreProperties>
</file>